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liyeva_t.OSC\Desktop\2025\73 статья\"/>
    </mc:Choice>
  </mc:AlternateContent>
  <xr:revisionPtr revIDLastSave="0" documentId="8_{FC5CA999-916F-44EE-90B8-0DD482DA2C59}" xr6:coauthVersionLast="47" xr6:coauthVersionMax="47" xr10:uidLastSave="{00000000-0000-0000-0000-000000000000}"/>
  <bookViews>
    <workbookView xWindow="1800" yWindow="450" windowWidth="27000" windowHeight="14835" activeTab="2" xr2:uid="{94DB5F72-B936-433D-BCA8-C22AFC76BF58}"/>
  </bookViews>
  <sheets>
    <sheet name="от 31.12.24" sheetId="1" r:id="rId1"/>
    <sheet name="31.01.25" sheetId="2" r:id="rId2"/>
    <sheet name="20.02.25" sheetId="3" r:id="rId3"/>
  </sheets>
  <definedNames>
    <definedName name="_xlnm._FilterDatabase" localSheetId="1" hidden="1">'31.01.25'!$A$3:$Q$78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7" i="3" l="1"/>
  <c r="P77" i="3" s="1"/>
  <c r="P76" i="3"/>
  <c r="O76" i="3"/>
  <c r="O75" i="3"/>
  <c r="P75" i="3" s="1"/>
  <c r="O74" i="3"/>
  <c r="P74" i="3" s="1"/>
  <c r="O73" i="3"/>
  <c r="P73" i="3" s="1"/>
  <c r="P72" i="3"/>
  <c r="P78" i="3" s="1"/>
  <c r="O72" i="3"/>
  <c r="O78" i="3" s="1"/>
  <c r="P70" i="3"/>
  <c r="O70" i="3"/>
  <c r="P69" i="3"/>
  <c r="O69" i="3"/>
  <c r="P68" i="3"/>
  <c r="O68" i="3"/>
  <c r="O67" i="3"/>
  <c r="P67" i="3" s="1"/>
  <c r="O66" i="3"/>
  <c r="P66" i="3" s="1"/>
  <c r="O65" i="3"/>
  <c r="P65" i="3" s="1"/>
  <c r="P64" i="3"/>
  <c r="O64" i="3"/>
  <c r="O63" i="3"/>
  <c r="P63" i="3" s="1"/>
  <c r="P62" i="3"/>
  <c r="O62" i="3"/>
  <c r="O61" i="3"/>
  <c r="P61" i="3" s="1"/>
  <c r="P60" i="3"/>
  <c r="O60" i="3"/>
  <c r="O59" i="3"/>
  <c r="P59" i="3" s="1"/>
  <c r="O58" i="3"/>
  <c r="P58" i="3" s="1"/>
  <c r="O57" i="3"/>
  <c r="P57" i="3" s="1"/>
  <c r="P56" i="3"/>
  <c r="O56" i="3"/>
  <c r="O55" i="3"/>
  <c r="P55" i="3" s="1"/>
  <c r="M55" i="3"/>
  <c r="M54" i="3"/>
  <c r="O54" i="3" s="1"/>
  <c r="P54" i="3" s="1"/>
  <c r="M53" i="3"/>
  <c r="O53" i="3" s="1"/>
  <c r="P53" i="3" s="1"/>
  <c r="M52" i="3"/>
  <c r="O52" i="3" s="1"/>
  <c r="P52" i="3" s="1"/>
  <c r="O51" i="3"/>
  <c r="P51" i="3" s="1"/>
  <c r="M51" i="3"/>
  <c r="M50" i="3"/>
  <c r="O50" i="3" s="1"/>
  <c r="P50" i="3" s="1"/>
  <c r="P49" i="3"/>
  <c r="O49" i="3"/>
  <c r="O48" i="3"/>
  <c r="P48" i="3" s="1"/>
  <c r="M47" i="3"/>
  <c r="O47" i="3" s="1"/>
  <c r="P47" i="3" s="1"/>
  <c r="M46" i="3"/>
  <c r="O46" i="3" s="1"/>
  <c r="P46" i="3" s="1"/>
  <c r="O45" i="3"/>
  <c r="P45" i="3" s="1"/>
  <c r="M45" i="3"/>
  <c r="M44" i="3"/>
  <c r="O44" i="3" s="1"/>
  <c r="P44" i="3" s="1"/>
  <c r="M43" i="3"/>
  <c r="O43" i="3" s="1"/>
  <c r="P43" i="3" s="1"/>
  <c r="O42" i="3"/>
  <c r="P42" i="3" s="1"/>
  <c r="M42" i="3"/>
  <c r="M41" i="3"/>
  <c r="O41" i="3" s="1"/>
  <c r="P41" i="3" s="1"/>
  <c r="M40" i="3"/>
  <c r="O40" i="3" s="1"/>
  <c r="P40" i="3" s="1"/>
  <c r="P39" i="3"/>
  <c r="O39" i="3"/>
  <c r="M39" i="3"/>
  <c r="P38" i="3"/>
  <c r="O38" i="3"/>
  <c r="O37" i="3"/>
  <c r="P37" i="3" s="1"/>
  <c r="O36" i="3"/>
  <c r="P36" i="3" s="1"/>
  <c r="M36" i="3"/>
  <c r="M35" i="3"/>
  <c r="O35" i="3" s="1"/>
  <c r="P35" i="3" s="1"/>
  <c r="M34" i="3"/>
  <c r="O34" i="3" s="1"/>
  <c r="P34" i="3" s="1"/>
  <c r="P33" i="3"/>
  <c r="O33" i="3"/>
  <c r="M33" i="3"/>
  <c r="M32" i="3"/>
  <c r="O32" i="3" s="1"/>
  <c r="P32" i="3" s="1"/>
  <c r="M31" i="3"/>
  <c r="O31" i="3" s="1"/>
  <c r="P31" i="3" s="1"/>
  <c r="M30" i="3"/>
  <c r="O30" i="3" s="1"/>
  <c r="P30" i="3" s="1"/>
  <c r="O29" i="3"/>
  <c r="P29" i="3" s="1"/>
  <c r="O28" i="3"/>
  <c r="P28" i="3" s="1"/>
  <c r="M28" i="3"/>
  <c r="M27" i="3"/>
  <c r="O27" i="3" s="1"/>
  <c r="P27" i="3" s="1"/>
  <c r="M26" i="3"/>
  <c r="O26" i="3" s="1"/>
  <c r="P26" i="3" s="1"/>
  <c r="O25" i="3"/>
  <c r="P25" i="3" s="1"/>
  <c r="M25" i="3"/>
  <c r="M24" i="3"/>
  <c r="O24" i="3" s="1"/>
  <c r="P24" i="3" s="1"/>
  <c r="M23" i="3"/>
  <c r="O23" i="3" s="1"/>
  <c r="P23" i="3" s="1"/>
  <c r="P22" i="3"/>
  <c r="O22" i="3"/>
  <c r="O21" i="3"/>
  <c r="P21" i="3" s="1"/>
  <c r="O20" i="3"/>
  <c r="P20" i="3" s="1"/>
  <c r="O19" i="3"/>
  <c r="P19" i="3" s="1"/>
  <c r="P18" i="3"/>
  <c r="O18" i="3"/>
  <c r="O17" i="3"/>
  <c r="P17" i="3" s="1"/>
  <c r="O16" i="3"/>
  <c r="P16" i="3" s="1"/>
  <c r="O15" i="3"/>
  <c r="P15" i="3" s="1"/>
  <c r="P14" i="3"/>
  <c r="O14" i="3"/>
  <c r="O13" i="3"/>
  <c r="P13" i="3" s="1"/>
  <c r="O12" i="3"/>
  <c r="P12" i="3" s="1"/>
  <c r="O11" i="3"/>
  <c r="P11" i="3" s="1"/>
  <c r="P10" i="3"/>
  <c r="O10" i="3"/>
  <c r="O9" i="3"/>
  <c r="P9" i="3" s="1"/>
  <c r="O8" i="3"/>
  <c r="P8" i="3" s="1"/>
  <c r="O7" i="3"/>
  <c r="P7" i="3" s="1"/>
  <c r="P6" i="3"/>
  <c r="O6" i="3"/>
  <c r="O5" i="3"/>
  <c r="P5" i="3" s="1"/>
  <c r="O77" i="2"/>
  <c r="P77" i="2" s="1"/>
  <c r="O76" i="2"/>
  <c r="O75" i="2"/>
  <c r="P75" i="2" s="1"/>
  <c r="O74" i="2"/>
  <c r="P74" i="2" s="1"/>
  <c r="O73" i="2"/>
  <c r="P73" i="2" s="1"/>
  <c r="O72" i="2"/>
  <c r="P72" i="2" s="1"/>
  <c r="O70" i="2"/>
  <c r="P70" i="2" s="1"/>
  <c r="O69" i="2"/>
  <c r="P69" i="2" s="1"/>
  <c r="O68" i="2"/>
  <c r="P68" i="2" s="1"/>
  <c r="O67" i="2"/>
  <c r="P67" i="2" s="1"/>
  <c r="O66" i="2"/>
  <c r="P66" i="2" s="1"/>
  <c r="O65" i="2"/>
  <c r="P65" i="2" s="1"/>
  <c r="O64" i="2"/>
  <c r="P64" i="2" s="1"/>
  <c r="O63" i="2"/>
  <c r="P63" i="2" s="1"/>
  <c r="O62" i="2"/>
  <c r="P62" i="2" s="1"/>
  <c r="O61" i="2"/>
  <c r="P61" i="2" s="1"/>
  <c r="O60" i="2"/>
  <c r="P60" i="2" s="1"/>
  <c r="O59" i="2"/>
  <c r="P59" i="2" s="1"/>
  <c r="O58" i="2"/>
  <c r="P58" i="2" s="1"/>
  <c r="O57" i="2"/>
  <c r="P57" i="2" s="1"/>
  <c r="O56" i="2"/>
  <c r="P56" i="2" s="1"/>
  <c r="M55" i="2"/>
  <c r="O55" i="2" s="1"/>
  <c r="P55" i="2" s="1"/>
  <c r="M54" i="2"/>
  <c r="O54" i="2" s="1"/>
  <c r="P54" i="2" s="1"/>
  <c r="M53" i="2"/>
  <c r="O53" i="2" s="1"/>
  <c r="P53" i="2" s="1"/>
  <c r="M52" i="2"/>
  <c r="O52" i="2" s="1"/>
  <c r="P52" i="2" s="1"/>
  <c r="M51" i="2"/>
  <c r="O51" i="2" s="1"/>
  <c r="P51" i="2" s="1"/>
  <c r="M50" i="2"/>
  <c r="O50" i="2" s="1"/>
  <c r="P50" i="2" s="1"/>
  <c r="O49" i="2"/>
  <c r="P49" i="2" s="1"/>
  <c r="O48" i="2"/>
  <c r="P48" i="2" s="1"/>
  <c r="M47" i="2"/>
  <c r="O47" i="2" s="1"/>
  <c r="P47" i="2" s="1"/>
  <c r="M46" i="2"/>
  <c r="O46" i="2" s="1"/>
  <c r="P46" i="2" s="1"/>
  <c r="M45" i="2"/>
  <c r="O45" i="2" s="1"/>
  <c r="P45" i="2" s="1"/>
  <c r="M44" i="2"/>
  <c r="O44" i="2" s="1"/>
  <c r="P44" i="2" s="1"/>
  <c r="M43" i="2"/>
  <c r="O43" i="2" s="1"/>
  <c r="P43" i="2" s="1"/>
  <c r="M42" i="2"/>
  <c r="O42" i="2" s="1"/>
  <c r="P42" i="2" s="1"/>
  <c r="M41" i="2"/>
  <c r="O41" i="2" s="1"/>
  <c r="P41" i="2" s="1"/>
  <c r="O40" i="2"/>
  <c r="P40" i="2" s="1"/>
  <c r="M40" i="2"/>
  <c r="O39" i="2"/>
  <c r="P39" i="2" s="1"/>
  <c r="M39" i="2"/>
  <c r="O38" i="2"/>
  <c r="P38" i="2" s="1"/>
  <c r="O37" i="2"/>
  <c r="P37" i="2" s="1"/>
  <c r="M36" i="2"/>
  <c r="O36" i="2" s="1"/>
  <c r="P36" i="2" s="1"/>
  <c r="M35" i="2"/>
  <c r="O35" i="2" s="1"/>
  <c r="P35" i="2" s="1"/>
  <c r="O34" i="2"/>
  <c r="P34" i="2" s="1"/>
  <c r="M34" i="2"/>
  <c r="O33" i="2"/>
  <c r="P33" i="2" s="1"/>
  <c r="M33" i="2"/>
  <c r="M32" i="2"/>
  <c r="O32" i="2" s="1"/>
  <c r="P32" i="2" s="1"/>
  <c r="M31" i="2"/>
  <c r="O31" i="2" s="1"/>
  <c r="P31" i="2" s="1"/>
  <c r="O30" i="2"/>
  <c r="P30" i="2" s="1"/>
  <c r="M30" i="2"/>
  <c r="O29" i="2"/>
  <c r="P29" i="2" s="1"/>
  <c r="M28" i="2"/>
  <c r="O28" i="2" s="1"/>
  <c r="P28" i="2" s="1"/>
  <c r="M27" i="2"/>
  <c r="O27" i="2" s="1"/>
  <c r="P27" i="2" s="1"/>
  <c r="M26" i="2"/>
  <c r="O26" i="2" s="1"/>
  <c r="P26" i="2" s="1"/>
  <c r="M25" i="2"/>
  <c r="O25" i="2" s="1"/>
  <c r="P25" i="2" s="1"/>
  <c r="M24" i="2"/>
  <c r="O24" i="2" s="1"/>
  <c r="P24" i="2" s="1"/>
  <c r="O23" i="2"/>
  <c r="P23" i="2" s="1"/>
  <c r="M23" i="2"/>
  <c r="O22" i="2"/>
  <c r="P22" i="2" s="1"/>
  <c r="O21" i="2"/>
  <c r="P21" i="2" s="1"/>
  <c r="O20" i="2"/>
  <c r="P20" i="2" s="1"/>
  <c r="O19" i="2"/>
  <c r="P19" i="2" s="1"/>
  <c r="O18" i="2"/>
  <c r="P18" i="2" s="1"/>
  <c r="O17" i="2"/>
  <c r="P17" i="2" s="1"/>
  <c r="O16" i="2"/>
  <c r="P16" i="2" s="1"/>
  <c r="O15" i="2"/>
  <c r="P15" i="2" s="1"/>
  <c r="O14" i="2"/>
  <c r="P14" i="2" s="1"/>
  <c r="O13" i="2"/>
  <c r="P13" i="2" s="1"/>
  <c r="O12" i="2"/>
  <c r="P12" i="2" s="1"/>
  <c r="O11" i="2"/>
  <c r="P11" i="2" s="1"/>
  <c r="O10" i="2"/>
  <c r="P10" i="2" s="1"/>
  <c r="O9" i="2"/>
  <c r="P9" i="2" s="1"/>
  <c r="O8" i="2"/>
  <c r="P8" i="2" s="1"/>
  <c r="O7" i="2"/>
  <c r="P7" i="2" s="1"/>
  <c r="O6" i="2"/>
  <c r="P6" i="2" s="1"/>
  <c r="O5" i="2"/>
  <c r="P5" i="2" s="1"/>
  <c r="O76" i="1"/>
  <c r="P75" i="1"/>
  <c r="O75" i="1"/>
  <c r="P74" i="1"/>
  <c r="O74" i="1"/>
  <c r="P73" i="1"/>
  <c r="O73" i="1"/>
  <c r="P72" i="1"/>
  <c r="O72" i="1"/>
  <c r="P71" i="1"/>
  <c r="P76" i="1" s="1"/>
  <c r="O71" i="1"/>
  <c r="P70" i="1"/>
  <c r="O70" i="1"/>
  <c r="P68" i="1"/>
  <c r="O68" i="1"/>
  <c r="P67" i="1"/>
  <c r="O67" i="1"/>
  <c r="P66" i="1"/>
  <c r="O66" i="1"/>
  <c r="P65" i="1"/>
  <c r="O65" i="1"/>
  <c r="P64" i="1"/>
  <c r="O64" i="1"/>
  <c r="P63" i="1"/>
  <c r="O63" i="1"/>
  <c r="P62" i="1"/>
  <c r="O62" i="1"/>
  <c r="O61" i="1"/>
  <c r="P61" i="1" s="1"/>
  <c r="P60" i="1"/>
  <c r="O60" i="1"/>
  <c r="P59" i="1"/>
  <c r="O59" i="1"/>
  <c r="P58" i="1"/>
  <c r="O58" i="1"/>
  <c r="P57" i="1"/>
  <c r="O57" i="1"/>
  <c r="P56" i="1"/>
  <c r="O56" i="1"/>
  <c r="P55" i="1"/>
  <c r="O55" i="1"/>
  <c r="P54" i="1"/>
  <c r="O54" i="1"/>
  <c r="M53" i="1"/>
  <c r="O53" i="1" s="1"/>
  <c r="P53" i="1" s="1"/>
  <c r="P52" i="1"/>
  <c r="O52" i="1"/>
  <c r="M52" i="1"/>
  <c r="M51" i="1"/>
  <c r="O51" i="1" s="1"/>
  <c r="P51" i="1" s="1"/>
  <c r="O50" i="1"/>
  <c r="P50" i="1" s="1"/>
  <c r="M50" i="1"/>
  <c r="M49" i="1"/>
  <c r="O49" i="1" s="1"/>
  <c r="P49" i="1" s="1"/>
  <c r="M48" i="1"/>
  <c r="O48" i="1" s="1"/>
  <c r="P48" i="1" s="1"/>
  <c r="P47" i="1"/>
  <c r="O47" i="1"/>
  <c r="P46" i="1"/>
  <c r="O46" i="1"/>
  <c r="P45" i="1"/>
  <c r="O45" i="1"/>
  <c r="M45" i="1"/>
  <c r="P44" i="1"/>
  <c r="O44" i="1"/>
  <c r="M44" i="1"/>
  <c r="O43" i="1"/>
  <c r="P43" i="1" s="1"/>
  <c r="M43" i="1"/>
  <c r="M42" i="1"/>
  <c r="O42" i="1" s="1"/>
  <c r="P42" i="1" s="1"/>
  <c r="P41" i="1"/>
  <c r="O41" i="1"/>
  <c r="M41" i="1"/>
  <c r="O40" i="1"/>
  <c r="P40" i="1" s="1"/>
  <c r="M40" i="1"/>
  <c r="O39" i="1"/>
  <c r="P39" i="1" s="1"/>
  <c r="M39" i="1"/>
  <c r="M38" i="1"/>
  <c r="O38" i="1" s="1"/>
  <c r="P38" i="1" s="1"/>
  <c r="M37" i="1"/>
  <c r="O37" i="1" s="1"/>
  <c r="P37" i="1" s="1"/>
  <c r="O36" i="1"/>
  <c r="P36" i="1" s="1"/>
  <c r="P35" i="1"/>
  <c r="O35" i="1"/>
  <c r="O34" i="1"/>
  <c r="P34" i="1" s="1"/>
  <c r="M34" i="1"/>
  <c r="O33" i="1"/>
  <c r="P33" i="1" s="1"/>
  <c r="M33" i="1"/>
  <c r="M32" i="1"/>
  <c r="O32" i="1" s="1"/>
  <c r="P32" i="1" s="1"/>
  <c r="M31" i="1"/>
  <c r="O31" i="1" s="1"/>
  <c r="P31" i="1" s="1"/>
  <c r="O30" i="1"/>
  <c r="P30" i="1" s="1"/>
  <c r="M30" i="1"/>
  <c r="M29" i="1"/>
  <c r="O29" i="1" s="1"/>
  <c r="P29" i="1" s="1"/>
  <c r="M28" i="1"/>
  <c r="O28" i="1" s="1"/>
  <c r="P28" i="1" s="1"/>
  <c r="O27" i="1"/>
  <c r="P27" i="1" s="1"/>
  <c r="M26" i="1"/>
  <c r="O26" i="1" s="1"/>
  <c r="P26" i="1" s="1"/>
  <c r="M25" i="1"/>
  <c r="O25" i="1" s="1"/>
  <c r="P25" i="1" s="1"/>
  <c r="M24" i="1"/>
  <c r="O24" i="1" s="1"/>
  <c r="P24" i="1" s="1"/>
  <c r="O23" i="1"/>
  <c r="P23" i="1" s="1"/>
  <c r="M23" i="1"/>
  <c r="O22" i="1"/>
  <c r="P22" i="1" s="1"/>
  <c r="M22" i="1"/>
  <c r="M21" i="1"/>
  <c r="O21" i="1" s="1"/>
  <c r="P21" i="1" s="1"/>
  <c r="O20" i="1"/>
  <c r="P20" i="1" s="1"/>
  <c r="O19" i="1"/>
  <c r="P19" i="1" s="1"/>
  <c r="P18" i="1"/>
  <c r="O18" i="1"/>
  <c r="O17" i="1"/>
  <c r="P17" i="1" s="1"/>
  <c r="P16" i="1"/>
  <c r="O16" i="1"/>
  <c r="O15" i="1"/>
  <c r="P15" i="1" s="1"/>
  <c r="O14" i="1"/>
  <c r="P14" i="1" s="1"/>
  <c r="O13" i="1"/>
  <c r="P13" i="1" s="1"/>
  <c r="O12" i="1"/>
  <c r="P12" i="1" s="1"/>
  <c r="O11" i="1"/>
  <c r="P11" i="1" s="1"/>
  <c r="P10" i="1"/>
  <c r="O10" i="1"/>
  <c r="O9" i="1"/>
  <c r="P9" i="1" s="1"/>
  <c r="O8" i="1"/>
  <c r="P8" i="1" s="1"/>
  <c r="O7" i="1"/>
  <c r="P7" i="1" s="1"/>
  <c r="O6" i="1"/>
  <c r="P6" i="1" s="1"/>
  <c r="O5" i="1"/>
  <c r="P5" i="1" s="1"/>
  <c r="P69" i="1" s="1"/>
  <c r="P71" i="3" l="1"/>
  <c r="O71" i="3"/>
  <c r="O78" i="2"/>
  <c r="P71" i="2"/>
  <c r="P76" i="2"/>
  <c r="P78" i="2" s="1"/>
  <c r="O71" i="2"/>
  <c r="O69" i="1"/>
</calcChain>
</file>

<file path=xl/sharedStrings.xml><?xml version="1.0" encoding="utf-8"?>
<sst xmlns="http://schemas.openxmlformats.org/spreadsheetml/2006/main" count="1879" uniqueCount="207">
  <si>
    <r>
      <t xml:space="preserve">Информация по закупкам с применением особого порядка </t>
    </r>
    <r>
      <rPr>
        <b/>
        <sz val="12"/>
        <color rgb="FFFF0000"/>
        <rFont val="Aptos Narrow"/>
        <family val="2"/>
        <charset val="204"/>
        <scheme val="minor"/>
      </rPr>
      <t xml:space="preserve">на 2025 год </t>
    </r>
  </si>
  <si>
    <t>ДЗО</t>
  </si>
  <si>
    <t>№</t>
  </si>
  <si>
    <t>Код ЕНС ТРУ</t>
  </si>
  <si>
    <t>Наименование закупаемых товаров, работ и услуг (по коду ЕНС ТРУ)</t>
  </si>
  <si>
    <t>Дополнительная характеристика</t>
  </si>
  <si>
    <t>Основание</t>
  </si>
  <si>
    <t>Прогноз местного содержания, %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</si>
  <si>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</si>
  <si>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</si>
  <si>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</si>
  <si>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</si>
  <si>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</si>
  <si>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</si>
  <si>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</si>
  <si>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</si>
  <si>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</si>
  <si>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1. Товары</t>
  </si>
  <si>
    <t>ТОО OSC (МЭО)</t>
  </si>
  <si>
    <t>351110.100.000000</t>
  </si>
  <si>
    <t>Электроэнергия</t>
  </si>
  <si>
    <t>Электроснабжения электроэнергией</t>
  </si>
  <si>
    <t>ст.73-1-3</t>
  </si>
  <si>
    <t>месторождение Каламкас</t>
  </si>
  <si>
    <t>01/2025-12/2025</t>
  </si>
  <si>
    <t xml:space="preserve">Окончательный платеж - 0% , Промежуточный платеж/по факту - 100% , Предоплата - 0% </t>
  </si>
  <si>
    <t>Киловатт</t>
  </si>
  <si>
    <t>месторождение Жетыбай</t>
  </si>
  <si>
    <t>м. Куйрук (ПЛА), пос. Ынтымак (база СПО)</t>
  </si>
  <si>
    <t>г.Актау, 23 мкр. офис ТОО "OSC"</t>
  </si>
  <si>
    <t>ТОО OSC (ПО)</t>
  </si>
  <si>
    <t>360011.000.000000</t>
  </si>
  <si>
    <t>Вода</t>
  </si>
  <si>
    <t>питьевая, для коммунальных нужд (Питьевая вода)</t>
  </si>
  <si>
    <t>ст.73-1-19</t>
  </si>
  <si>
    <t>Метр кубический</t>
  </si>
  <si>
    <t>360012.000.000000</t>
  </si>
  <si>
    <t>непитьевая, для коммунальных нужд (Волжская вода на технические нужды)</t>
  </si>
  <si>
    <t>01/2025-06/2025</t>
  </si>
  <si>
    <t>07/2025-12/2025</t>
  </si>
  <si>
    <t>01/2025-4/2025</t>
  </si>
  <si>
    <t>05/2025-12/2025</t>
  </si>
  <si>
    <t>062010.300.000000</t>
  </si>
  <si>
    <t>Газ нефтяной</t>
  </si>
  <si>
    <t>попутный</t>
  </si>
  <si>
    <t>Тысяча метров кубических</t>
  </si>
  <si>
    <t>353011.130.000000</t>
  </si>
  <si>
    <t>Энергия тепловая</t>
  </si>
  <si>
    <t>в горячей воде  (Тепло с горячей водой)</t>
  </si>
  <si>
    <t>Гигакалория</t>
  </si>
  <si>
    <t>353011.130.000001</t>
  </si>
  <si>
    <t>горячая, для коммунальных нужд  (Горячая вода)</t>
  </si>
  <si>
    <t>питьевая, для коммунальных нужд  (Питьевая вода)</t>
  </si>
  <si>
    <t>питьевая, для коммунальных нужд (Самовывоз через ВНП)</t>
  </si>
  <si>
    <t>г.Актау, местность Куйрык, пос. Ынтымак (база СПО)</t>
  </si>
  <si>
    <t>ТОО OSC (САО)</t>
  </si>
  <si>
    <t>172313.500.000001</t>
  </si>
  <si>
    <t>Скоросшиватель, формат А4</t>
  </si>
  <si>
    <t>Скоросшиватель</t>
  </si>
  <si>
    <t>ст.73-1-9</t>
  </si>
  <si>
    <t>Штука</t>
  </si>
  <si>
    <t>222925.900.000003</t>
  </si>
  <si>
    <t>Файл - вкладыш, для документов, без перфорации, из полипропиленовой пленки</t>
  </si>
  <si>
    <t>Файл-листы</t>
  </si>
  <si>
    <t>259923.500.000006</t>
  </si>
  <si>
    <t>Скоба, 	для канцелярских целей, проволочная</t>
  </si>
  <si>
    <t>Скобы № 10 маленькие</t>
  </si>
  <si>
    <t>Пачка</t>
  </si>
  <si>
    <t>Скобы № 24 /6</t>
  </si>
  <si>
    <t>259923.500.000005</t>
  </si>
  <si>
    <t>Скрепка, канцелярская, металлическая</t>
  </si>
  <si>
    <t>Скрепки средние</t>
  </si>
  <si>
    <t>329912.130.000000</t>
  </si>
  <si>
    <t>Ручка канцелярская, шариковая</t>
  </si>
  <si>
    <t>Ручка шариковая синий</t>
  </si>
  <si>
    <t>257111.910.000001</t>
  </si>
  <si>
    <t>Ножницы, канцелярские</t>
  </si>
  <si>
    <t>Ножницы</t>
  </si>
  <si>
    <t>259923.300.000000</t>
  </si>
  <si>
    <t>Зажим, канцелярский</t>
  </si>
  <si>
    <t>Зажим</t>
  </si>
  <si>
    <t>329959.900.000081</t>
  </si>
  <si>
    <t>Скотч, полиэтиленовый</t>
  </si>
  <si>
    <t xml:space="preserve">Скотч узкий </t>
  </si>
  <si>
    <t xml:space="preserve">Скотч широкий </t>
  </si>
  <si>
    <t>282323.900.000008</t>
  </si>
  <si>
    <t>Антистеплер, для скоб</t>
  </si>
  <si>
    <t>Антистеплер</t>
  </si>
  <si>
    <t>172313.500.000008</t>
  </si>
  <si>
    <t>Папка, из мелованного картона, формат А4</t>
  </si>
  <si>
    <t>Папка на завязках</t>
  </si>
  <si>
    <t>272011.900.000004</t>
  </si>
  <si>
    <t>Батарейка, тип АА</t>
  </si>
  <si>
    <t>Батарейка АА</t>
  </si>
  <si>
    <t>272011.900.000003</t>
  </si>
  <si>
    <t>Батарейка, 	тип ААА</t>
  </si>
  <si>
    <t>Батарейка ААА</t>
  </si>
  <si>
    <t>222925.500.000011</t>
  </si>
  <si>
    <t>Маркер, пластиковый, стирающийся</t>
  </si>
  <si>
    <t>Маркер д/магнитной доски 4 цв.</t>
  </si>
  <si>
    <t>Набор</t>
  </si>
  <si>
    <t>222925.500.000013</t>
  </si>
  <si>
    <t>Маркер, для кабеля, текстовой</t>
  </si>
  <si>
    <t>Маркер-текстовыделитель набор 4 цв.</t>
  </si>
  <si>
    <t>282312.100.000001</t>
  </si>
  <si>
    <t>Калкульятор, простой</t>
  </si>
  <si>
    <t>Калкульятор</t>
  </si>
  <si>
    <t>257111.390.000003</t>
  </si>
  <si>
    <t>Нож, канцелярский</t>
  </si>
  <si>
    <t>Концелярский нож</t>
  </si>
  <si>
    <t>282323.900.000002</t>
  </si>
  <si>
    <t>Степлер, канцелярский, механический</t>
  </si>
  <si>
    <t>Степлер №10</t>
  </si>
  <si>
    <t>Степлер №24</t>
  </si>
  <si>
    <t>329959.900.000067</t>
  </si>
  <si>
    <t>Штрих, канцелярский</t>
  </si>
  <si>
    <t>Штрих корректор</t>
  </si>
  <si>
    <t>205210.900.000025</t>
  </si>
  <si>
    <t>Клей, канцелярский</t>
  </si>
  <si>
    <t>Бумажный клей</t>
  </si>
  <si>
    <t>282323.900.000005</t>
  </si>
  <si>
    <t>Дырокол, канцелярский, механический</t>
  </si>
  <si>
    <t>Дырокол маленький</t>
  </si>
  <si>
    <t>Дырокол большой</t>
  </si>
  <si>
    <t>222925.500.000010</t>
  </si>
  <si>
    <t>Линейка, чертежная, пластмассовая</t>
  </si>
  <si>
    <t>Линейка пласт 30см</t>
  </si>
  <si>
    <t>329916.300.000002</t>
  </si>
  <si>
    <t>Краска, штемпельная</t>
  </si>
  <si>
    <t>Краска для печатей и штампов</t>
  </si>
  <si>
    <t>222925.700.000027</t>
  </si>
  <si>
    <t>Папка, пластиковая, формат А4</t>
  </si>
  <si>
    <t>Папки с зажимом</t>
  </si>
  <si>
    <t>172312.700.000011</t>
  </si>
  <si>
    <t>Стикер, бумажный, для заметок</t>
  </si>
  <si>
    <t>Бумага для заметок</t>
  </si>
  <si>
    <t>221973.210.000000</t>
  </si>
  <si>
    <t>Ластик, мягкий</t>
  </si>
  <si>
    <t>Ластик</t>
  </si>
  <si>
    <t>257113.350.000000</t>
  </si>
  <si>
    <t>Точилка, пластиковая</t>
  </si>
  <si>
    <t>Точилка</t>
  </si>
  <si>
    <t>Папка с файлами</t>
  </si>
  <si>
    <t>172312.700.000036</t>
  </si>
  <si>
    <t>Календарь, настольный</t>
  </si>
  <si>
    <t>Календарь настольный с логотипом компании (210*140 основа картон 1мм. Внутренние листы 80 гр.)</t>
  </si>
  <si>
    <t>Шариковая ручка с логотипом компании</t>
  </si>
  <si>
    <t>172313.500.000003</t>
  </si>
  <si>
    <t>Регистер, картонный, формат А4</t>
  </si>
  <si>
    <t>Регистер (картонный, формат А4)</t>
  </si>
  <si>
    <t>01/2025-12/2026</t>
  </si>
  <si>
    <t>Закладка д/бумаг</t>
  </si>
  <si>
    <t>01/2025-12/2027</t>
  </si>
  <si>
    <t>329915.100.000000</t>
  </si>
  <si>
    <t>Карандаш, простой</t>
  </si>
  <si>
    <t xml:space="preserve">Карандаш </t>
  </si>
  <si>
    <t>01/2025-12/2028</t>
  </si>
  <si>
    <t>01/2025-12/2029</t>
  </si>
  <si>
    <t>329959.900.000068</t>
  </si>
  <si>
    <t>Фильтр, сетевой</t>
  </si>
  <si>
    <t>Сетевой фильтр с 5 розетками</t>
  </si>
  <si>
    <t>139616.900.000040</t>
  </si>
  <si>
    <t>Нить для переплета документов, синтетическая</t>
  </si>
  <si>
    <t>Нитки капроновые (бабины)</t>
  </si>
  <si>
    <t>329111.900.000006</t>
  </si>
  <si>
    <t>Венчик для уборки</t>
  </si>
  <si>
    <t>Веники</t>
  </si>
  <si>
    <t>257212.990.000002</t>
  </si>
  <si>
    <t xml:space="preserve">Замок врезной </t>
  </si>
  <si>
    <t>257213.900.000005</t>
  </si>
  <si>
    <t>Сердцевина для врезного замка</t>
  </si>
  <si>
    <t>Цилиндр (серцевина) для замка 60 мм</t>
  </si>
  <si>
    <t>Цилиндр (серцевина) для замка 70 мм</t>
  </si>
  <si>
    <t>110711.310.000001</t>
  </si>
  <si>
    <t>Вода, негазированная, искусственно минерализированная, питьевая</t>
  </si>
  <si>
    <t>Бутилированная вода 0,5 л</t>
  </si>
  <si>
    <t>Бутилированная вода 1 л</t>
  </si>
  <si>
    <t>203011.900.000001</t>
  </si>
  <si>
    <t>Краска, водно-дисперсионная</t>
  </si>
  <si>
    <t>Краска (водоэмульсия внутренняя)</t>
  </si>
  <si>
    <t>Килограмм</t>
  </si>
  <si>
    <t>281412.330.000003</t>
  </si>
  <si>
    <t>Смеситель для моек, двухрукояточный, набортный, размер 180*130 мм</t>
  </si>
  <si>
    <t>Смеситель для раковин</t>
  </si>
  <si>
    <t>222129.300.000003</t>
  </si>
  <si>
    <t>Шланг для сливного бачка унитаза, гибкий</t>
  </si>
  <si>
    <t>Шланг для унитаза</t>
  </si>
  <si>
    <t>2. Услуги</t>
  </si>
  <si>
    <t>353012.200.000002</t>
  </si>
  <si>
    <t>Услуги по распределению горячей воды (тепловой энергии) по распределительным тепловым сетям, кроме коммунальных</t>
  </si>
  <si>
    <t>Услуги по распределению горячей воды (Передача горячей воды)</t>
  </si>
  <si>
    <t>Услуга</t>
  </si>
  <si>
    <t xml:space="preserve">Услуги по распределению горячей воды (Передача тепловой энергии) </t>
  </si>
  <si>
    <t>360020.400.000000</t>
  </si>
  <si>
    <t>Услуги по распределению воды</t>
  </si>
  <si>
    <t>Услуги по распределению воды  (Передача питьевой воды)</t>
  </si>
  <si>
    <t>370011.900.000000</t>
  </si>
  <si>
    <t>Услуги по удалению сточных вод</t>
  </si>
  <si>
    <t>Услуги по удалению сточных вод (Водоотведение)</t>
  </si>
  <si>
    <t>ТОО OSC (ТБ)</t>
  </si>
  <si>
    <t>Услуги по удалению сточных вод (отведение)</t>
  </si>
  <si>
    <t>01/2025.</t>
  </si>
  <si>
    <t>02/2025-12/2025</t>
  </si>
  <si>
    <r>
      <t xml:space="preserve">Информация по закупкам с применением особого порядка </t>
    </r>
    <r>
      <rPr>
        <b/>
        <sz val="7"/>
        <color rgb="FFFF0000"/>
        <rFont val="Aptos Narrow"/>
        <family val="2"/>
        <scheme val="minor"/>
      </rPr>
      <t xml:space="preserve">на 2025 год </t>
    </r>
  </si>
  <si>
    <t>01.2025</t>
  </si>
  <si>
    <r>
      <t>01/2025-</t>
    </r>
    <r>
      <rPr>
        <b/>
        <sz val="7"/>
        <rFont val="Aptos Narrow"/>
        <family val="2"/>
        <scheme val="minor"/>
      </rPr>
      <t>12/2026</t>
    </r>
  </si>
  <si>
    <r>
      <t>01/2025-</t>
    </r>
    <r>
      <rPr>
        <b/>
        <sz val="7"/>
        <rFont val="Aptos Narrow"/>
        <family val="2"/>
        <scheme val="minor"/>
      </rPr>
      <t>12/2027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</si>
</sst>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19]mmmm;@"/>
    <numFmt numFmtId="165" formatCode="_-* #,##0.000\ _р_._-;\-* #,##0.000\ _р_._-;_-* &quot;-&quot;??\ _р_._-;_-@_-"/>
    <numFmt numFmtId="166" formatCode="_-* #,##0.00\ _р_._-;\-* #,##0.00\ _р_._-;_-* &quot;-&quot;??\ _р_._-;_-@_-"/>
  </numFmts>
  <fonts count="17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b/>
      <sz val="12"/>
      <color theme="1"/>
      <name val="Aptos Narrow"/>
      <family val="2"/>
      <charset val="204"/>
      <scheme val="minor"/>
    </font>
    <font>
      <b/>
      <sz val="12"/>
      <color rgb="FFFF0000"/>
      <name val="Aptos Narrow"/>
      <family val="2"/>
      <charset val="204"/>
      <scheme val="minor"/>
    </font>
    <font>
      <sz val="12"/>
      <color theme="1"/>
      <name val="Aptos Narrow"/>
      <family val="2"/>
      <charset val="204"/>
      <scheme val="minor"/>
    </font>
    <font>
      <b/>
      <sz val="8"/>
      <name val="Aptos Narrow"/>
      <family val="2"/>
      <charset val="204"/>
      <scheme val="minor"/>
    </font>
    <font>
      <sz val="8"/>
      <color theme="1"/>
      <name val="Aptos Narrow"/>
      <family val="2"/>
      <charset val="204"/>
      <scheme val="minor"/>
    </font>
    <font>
      <sz val="8"/>
      <name val="Aptos Narrow"/>
      <family val="2"/>
      <charset val="204"/>
      <scheme val="minor"/>
    </font>
    <font>
      <sz val="8"/>
      <color rgb="FF212529"/>
      <name val="Aptos Narrow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color theme="1"/>
      <name val="Aptos Narrow"/>
      <family val="2"/>
      <scheme val="minor"/>
    </font>
    <font>
      <b/>
      <sz val="7"/>
      <color rgb="FFFF0000"/>
      <name val="Aptos Narrow"/>
      <family val="2"/>
      <scheme val="minor"/>
    </font>
    <font>
      <sz val="7"/>
      <color theme="1"/>
      <name val="Aptos Narrow"/>
      <family val="2"/>
      <scheme val="minor"/>
    </font>
    <font>
      <b/>
      <sz val="7"/>
      <name val="Aptos Narrow"/>
      <family val="2"/>
      <scheme val="minor"/>
    </font>
    <font>
      <sz val="7"/>
      <name val="Aptos Narrow"/>
      <family val="2"/>
      <scheme val="minor"/>
    </font>
    <font>
      <sz val="7"/>
      <color rgb="FF212529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9" fillId="0" borderId="0"/>
    <xf numFmtId="0" fontId="10" fillId="0" borderId="0"/>
  </cellStyleXfs>
  <cellXfs count="148">
    <xf numFmtId="0" fontId="0" fillId="0" borderId="0" xfId="0"/>
    <xf numFmtId="165" fontId="7" fillId="0" borderId="10" xfId="1" applyNumberFormat="1" applyFont="1" applyFill="1" applyBorder="1" applyAlignment="1" applyProtection="1">
      <alignment vertical="top"/>
      <protection locked="0"/>
    </xf>
    <xf numFmtId="43" fontId="7" fillId="0" borderId="10" xfId="1" applyFont="1" applyFill="1" applyBorder="1" applyAlignment="1">
      <alignment horizontal="right" vertical="top" wrapText="1"/>
    </xf>
    <xf numFmtId="43" fontId="6" fillId="0" borderId="0" xfId="1" applyFont="1" applyFill="1" applyAlignment="1">
      <alignment vertical="top"/>
    </xf>
    <xf numFmtId="43" fontId="7" fillId="0" borderId="10" xfId="1" applyFont="1" applyFill="1" applyBorder="1" applyAlignment="1">
      <alignment horizontal="center" vertical="top" wrapText="1"/>
    </xf>
    <xf numFmtId="166" fontId="7" fillId="0" borderId="10" xfId="1" applyNumberFormat="1" applyFont="1" applyFill="1" applyBorder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43" fontId="4" fillId="0" borderId="0" xfId="1" applyFont="1" applyFill="1" applyAlignment="1">
      <alignment vertical="top"/>
    </xf>
    <xf numFmtId="0" fontId="6" fillId="0" borderId="0" xfId="0" applyFont="1"/>
    <xf numFmtId="0" fontId="7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7" fillId="0" borderId="10" xfId="0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4" fontId="7" fillId="0" borderId="12" xfId="2" applyNumberFormat="1" applyFont="1" applyBorder="1" applyAlignment="1" applyProtection="1">
      <alignment horizontal="center" vertical="top"/>
      <protection locked="0"/>
    </xf>
    <xf numFmtId="165" fontId="7" fillId="0" borderId="12" xfId="1" applyNumberFormat="1" applyFont="1" applyFill="1" applyBorder="1" applyAlignment="1" applyProtection="1">
      <alignment vertical="top"/>
      <protection locked="0"/>
    </xf>
    <xf numFmtId="43" fontId="7" fillId="0" borderId="12" xfId="1" applyFont="1" applyFill="1" applyBorder="1" applyAlignment="1">
      <alignment horizontal="right" vertical="top" wrapText="1"/>
    </xf>
    <xf numFmtId="0" fontId="7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49" fontId="6" fillId="0" borderId="12" xfId="0" applyNumberFormat="1" applyFont="1" applyBorder="1" applyAlignment="1">
      <alignment horizontal="center" vertical="top" wrapText="1"/>
    </xf>
    <xf numFmtId="4" fontId="7" fillId="0" borderId="10" xfId="2" applyNumberFormat="1" applyFont="1" applyBorder="1" applyAlignment="1" applyProtection="1">
      <alignment horizontal="center" vertical="top"/>
      <protection locked="0"/>
    </xf>
    <xf numFmtId="0" fontId="7" fillId="0" borderId="10" xfId="3" applyFont="1" applyBorder="1" applyAlignment="1">
      <alignment horizontal="center" vertical="top" wrapText="1"/>
    </xf>
    <xf numFmtId="0" fontId="7" fillId="0" borderId="10" xfId="0" applyFont="1" applyBorder="1" applyAlignment="1">
      <alignment vertical="top" wrapText="1"/>
    </xf>
    <xf numFmtId="49" fontId="7" fillId="0" borderId="10" xfId="0" applyNumberFormat="1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0" borderId="0" xfId="0" applyFont="1"/>
    <xf numFmtId="0" fontId="7" fillId="0" borderId="13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4" xfId="0" applyFont="1" applyBorder="1" applyAlignment="1">
      <alignment horizontal="center" vertical="top" wrapText="1"/>
    </xf>
    <xf numFmtId="17" fontId="7" fillId="0" borderId="10" xfId="0" applyNumberFormat="1" applyFont="1" applyBorder="1" applyAlignment="1">
      <alignment horizontal="center" vertical="top" wrapText="1"/>
    </xf>
    <xf numFmtId="43" fontId="8" fillId="0" borderId="10" xfId="1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43" fontId="5" fillId="0" borderId="10" xfId="0" applyNumberFormat="1" applyFont="1" applyBorder="1" applyAlignment="1">
      <alignment vertical="center" wrapText="1"/>
    </xf>
    <xf numFmtId="43" fontId="5" fillId="0" borderId="10" xfId="1" applyFont="1" applyFill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49" fontId="7" fillId="0" borderId="13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49" fontId="7" fillId="0" borderId="21" xfId="0" applyNumberFormat="1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43" fontId="13" fillId="0" borderId="0" xfId="1" applyFont="1" applyAlignment="1">
      <alignment vertical="top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center" vertical="top" wrapText="1"/>
    </xf>
    <xf numFmtId="0" fontId="14" fillId="3" borderId="6" xfId="0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3" fillId="0" borderId="0" xfId="0" applyFont="1" applyAlignment="1">
      <alignment vertical="top"/>
    </xf>
    <xf numFmtId="0" fontId="15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vertical="top" wrapText="1"/>
    </xf>
    <xf numFmtId="0" fontId="16" fillId="0" borderId="10" xfId="0" applyFont="1" applyBorder="1" applyAlignment="1">
      <alignment horizontal="center" vertical="top" wrapText="1"/>
    </xf>
    <xf numFmtId="49" fontId="13" fillId="0" borderId="10" xfId="0" applyNumberFormat="1" applyFont="1" applyBorder="1" applyAlignment="1">
      <alignment horizontal="center" vertical="top" wrapText="1"/>
    </xf>
    <xf numFmtId="0" fontId="15" fillId="0" borderId="27" xfId="0" applyFont="1" applyBorder="1" applyAlignment="1">
      <alignment horizontal="center" vertical="top" wrapText="1"/>
    </xf>
    <xf numFmtId="4" fontId="15" fillId="0" borderId="28" xfId="2" applyNumberFormat="1" applyFont="1" applyBorder="1" applyAlignment="1" applyProtection="1">
      <alignment horizontal="center" vertical="top"/>
      <protection locked="0"/>
    </xf>
    <xf numFmtId="165" fontId="15" fillId="0" borderId="28" xfId="1" applyNumberFormat="1" applyFont="1" applyFill="1" applyBorder="1" applyAlignment="1" applyProtection="1">
      <alignment vertical="top"/>
      <protection locked="0"/>
    </xf>
    <xf numFmtId="43" fontId="15" fillId="0" borderId="28" xfId="1" applyFont="1" applyFill="1" applyBorder="1" applyAlignment="1">
      <alignment horizontal="right" vertical="top" wrapText="1"/>
    </xf>
    <xf numFmtId="43" fontId="13" fillId="0" borderId="0" xfId="1" applyFont="1" applyFill="1" applyAlignment="1">
      <alignment vertical="top"/>
    </xf>
    <xf numFmtId="0" fontId="15" fillId="0" borderId="28" xfId="0" applyFont="1" applyBorder="1" applyAlignment="1">
      <alignment horizontal="center" vertical="top" wrapText="1"/>
    </xf>
    <xf numFmtId="0" fontId="16" fillId="0" borderId="28" xfId="0" applyFont="1" applyBorder="1" applyAlignment="1">
      <alignment vertical="top" wrapText="1"/>
    </xf>
    <xf numFmtId="0" fontId="16" fillId="0" borderId="28" xfId="0" applyFont="1" applyBorder="1" applyAlignment="1">
      <alignment horizontal="center" vertical="top" wrapText="1"/>
    </xf>
    <xf numFmtId="49" fontId="13" fillId="0" borderId="28" xfId="0" applyNumberFormat="1" applyFont="1" applyBorder="1" applyAlignment="1">
      <alignment horizontal="center" vertical="top" wrapText="1"/>
    </xf>
    <xf numFmtId="0" fontId="15" fillId="0" borderId="28" xfId="0" applyFont="1" applyBorder="1" applyAlignment="1">
      <alignment vertical="top" wrapText="1"/>
    </xf>
    <xf numFmtId="49" fontId="15" fillId="0" borderId="28" xfId="0" applyNumberFormat="1" applyFont="1" applyBorder="1" applyAlignment="1">
      <alignment horizontal="center" vertical="top" wrapText="1"/>
    </xf>
    <xf numFmtId="4" fontId="15" fillId="0" borderId="10" xfId="2" applyNumberFormat="1" applyFont="1" applyBorder="1" applyAlignment="1" applyProtection="1">
      <alignment horizontal="center" vertical="top"/>
      <protection locked="0"/>
    </xf>
    <xf numFmtId="165" fontId="15" fillId="0" borderId="10" xfId="1" applyNumberFormat="1" applyFont="1" applyFill="1" applyBorder="1" applyAlignment="1" applyProtection="1">
      <alignment vertical="top"/>
      <protection locked="0"/>
    </xf>
    <xf numFmtId="43" fontId="15" fillId="0" borderId="10" xfId="1" applyFont="1" applyFill="1" applyBorder="1" applyAlignment="1">
      <alignment horizontal="right" vertical="top" wrapText="1"/>
    </xf>
    <xf numFmtId="0" fontId="15" fillId="0" borderId="0" xfId="0" applyFont="1" applyAlignment="1">
      <alignment vertical="top"/>
    </xf>
    <xf numFmtId="0" fontId="15" fillId="0" borderId="0" xfId="0" applyFont="1"/>
    <xf numFmtId="0" fontId="15" fillId="0" borderId="29" xfId="0" applyFont="1" applyBorder="1" applyAlignment="1">
      <alignment horizontal="center" vertical="top" wrapText="1"/>
    </xf>
    <xf numFmtId="0" fontId="15" fillId="0" borderId="29" xfId="0" applyFont="1" applyBorder="1" applyAlignment="1">
      <alignment vertical="top" wrapText="1"/>
    </xf>
    <xf numFmtId="49" fontId="15" fillId="0" borderId="29" xfId="0" applyNumberFormat="1" applyFont="1" applyBorder="1" applyAlignment="1">
      <alignment horizontal="center" vertical="top" wrapText="1"/>
    </xf>
    <xf numFmtId="0" fontId="15" fillId="0" borderId="30" xfId="0" applyFont="1" applyBorder="1" applyAlignment="1">
      <alignment horizontal="center" vertical="top" wrapText="1"/>
    </xf>
    <xf numFmtId="0" fontId="15" fillId="0" borderId="31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7" xfId="0" applyFont="1" applyBorder="1" applyAlignment="1">
      <alignment vertical="top" wrapText="1"/>
    </xf>
    <xf numFmtId="49" fontId="15" fillId="0" borderId="7" xfId="0" applyNumberFormat="1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32" xfId="0" applyFont="1" applyBorder="1" applyAlignment="1">
      <alignment horizontal="center" vertical="top" wrapText="1"/>
    </xf>
    <xf numFmtId="49" fontId="15" fillId="0" borderId="10" xfId="0" applyNumberFormat="1" applyFont="1" applyBorder="1" applyAlignment="1">
      <alignment horizontal="center" vertical="top" wrapText="1"/>
    </xf>
    <xf numFmtId="166" fontId="15" fillId="0" borderId="10" xfId="1" applyNumberFormat="1" applyFont="1" applyFill="1" applyBorder="1" applyAlignment="1" applyProtection="1">
      <alignment vertical="top"/>
      <protection locked="0"/>
    </xf>
    <xf numFmtId="17" fontId="15" fillId="0" borderId="10" xfId="0" applyNumberFormat="1" applyFont="1" applyBorder="1" applyAlignment="1">
      <alignment horizontal="center" vertical="top" wrapText="1"/>
    </xf>
    <xf numFmtId="43" fontId="15" fillId="0" borderId="10" xfId="1" applyFont="1" applyFill="1" applyBorder="1" applyAlignment="1">
      <alignment horizontal="center" vertical="top" wrapText="1"/>
    </xf>
    <xf numFmtId="43" fontId="16" fillId="0" borderId="10" xfId="1" applyFont="1" applyFill="1" applyBorder="1" applyAlignment="1">
      <alignment horizontal="center" vertical="top" wrapText="1"/>
    </xf>
    <xf numFmtId="43" fontId="15" fillId="0" borderId="10" xfId="1" applyFont="1" applyBorder="1" applyAlignment="1">
      <alignment horizontal="center" vertical="top" wrapText="1"/>
    </xf>
    <xf numFmtId="43" fontId="16" fillId="0" borderId="10" xfId="1" applyFont="1" applyBorder="1" applyAlignment="1">
      <alignment horizontal="center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34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43" fontId="14" fillId="0" borderId="10" xfId="0" applyNumberFormat="1" applyFont="1" applyBorder="1" applyAlignment="1">
      <alignment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vertical="top" wrapText="1"/>
    </xf>
    <xf numFmtId="0" fontId="16" fillId="2" borderId="10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 wrapText="1"/>
    </xf>
    <xf numFmtId="49" fontId="13" fillId="2" borderId="10" xfId="0" applyNumberFormat="1" applyFont="1" applyFill="1" applyBorder="1" applyAlignment="1">
      <alignment horizontal="center" vertical="top" wrapText="1"/>
    </xf>
    <xf numFmtId="0" fontId="15" fillId="2" borderId="27" xfId="0" applyFont="1" applyFill="1" applyBorder="1" applyAlignment="1">
      <alignment horizontal="center" vertical="top" wrapText="1"/>
    </xf>
    <xf numFmtId="4" fontId="15" fillId="2" borderId="10" xfId="2" applyNumberFormat="1" applyFont="1" applyFill="1" applyBorder="1" applyAlignment="1" applyProtection="1">
      <alignment horizontal="center" vertical="top"/>
      <protection locked="0"/>
    </xf>
    <xf numFmtId="166" fontId="15" fillId="2" borderId="10" xfId="1" applyNumberFormat="1" applyFont="1" applyFill="1" applyBorder="1" applyAlignment="1" applyProtection="1">
      <alignment vertical="top"/>
      <protection locked="0"/>
    </xf>
    <xf numFmtId="43" fontId="15" fillId="2" borderId="10" xfId="1" applyFont="1" applyFill="1" applyBorder="1" applyAlignment="1">
      <alignment horizontal="right" vertical="top" wrapText="1"/>
    </xf>
    <xf numFmtId="43" fontId="13" fillId="2" borderId="0" xfId="1" applyFont="1" applyFill="1" applyAlignment="1">
      <alignment vertical="top"/>
    </xf>
    <xf numFmtId="0" fontId="13" fillId="2" borderId="0" xfId="0" applyFont="1" applyFill="1"/>
    <xf numFmtId="0" fontId="15" fillId="4" borderId="10" xfId="0" applyFont="1" applyFill="1" applyBorder="1" applyAlignment="1">
      <alignment vertical="top" wrapText="1"/>
    </xf>
    <xf numFmtId="0" fontId="15" fillId="4" borderId="10" xfId="0" applyFont="1" applyFill="1" applyBorder="1" applyAlignment="1">
      <alignment horizontal="center" vertical="top" wrapText="1"/>
    </xf>
    <xf numFmtId="43" fontId="15" fillId="0" borderId="10" xfId="1" applyFont="1" applyBorder="1" applyAlignment="1">
      <alignment horizontal="right" vertical="top" wrapText="1"/>
    </xf>
    <xf numFmtId="0" fontId="16" fillId="4" borderId="10" xfId="0" applyFont="1" applyFill="1" applyBorder="1" applyAlignment="1">
      <alignment vertical="top" wrapText="1"/>
    </xf>
    <xf numFmtId="0" fontId="16" fillId="4" borderId="10" xfId="0" applyFont="1" applyFill="1" applyBorder="1" applyAlignment="1">
      <alignment horizontal="center" vertical="top" wrapText="1"/>
    </xf>
    <xf numFmtId="43" fontId="14" fillId="0" borderId="10" xfId="1" applyFont="1" applyBorder="1" applyAlignment="1">
      <alignment horizontal="right" vertical="top" wrapText="1"/>
    </xf>
  </cellXfs>
  <cellStyles count="4">
    <cellStyle name="Обычный" xfId="0" builtinId="0"/>
    <cellStyle name="Обычный 2" xfId="3" xr:uid="{AD0E8F1C-9B55-4646-86D6-8AA8398BA6DA}"/>
    <cellStyle name="Обычный 20 16 2" xfId="2" xr:uid="{B4E2A15C-E771-48BF-B19B-296B2D2F6EC8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B6DC-C09C-4E89-B270-4DE6AA802F8F}">
  <dimension ref="A1:Q76"/>
  <sheetViews>
    <sheetView workbookViewId="0">
      <selection activeCell="D16" sqref="D16"/>
    </sheetView>
  </sheetViews>
  <sheetFormatPr defaultRowHeight="11.25" x14ac:dyDescent="0.2"/>
  <cols>
    <col min="1" max="1" width="7.28515625" style="44" customWidth="1"/>
    <col min="2" max="2" width="4.28515625" style="44" customWidth="1"/>
    <col min="3" max="3" width="14.7109375" style="12" customWidth="1"/>
    <col min="4" max="5" width="25.7109375" style="44" customWidth="1"/>
    <col min="6" max="6" width="8.7109375" style="44" customWidth="1"/>
    <col min="7" max="7" width="9.5703125" style="12" customWidth="1"/>
    <col min="8" max="8" width="16.140625" style="45" customWidth="1"/>
    <col min="9" max="9" width="9.85546875" style="12" customWidth="1"/>
    <col min="10" max="10" width="9.7109375" style="12" customWidth="1"/>
    <col min="11" max="11" width="30.42578125" style="44" customWidth="1"/>
    <col min="12" max="12" width="10.7109375" style="44" customWidth="1"/>
    <col min="13" max="13" width="12.5703125" style="12" customWidth="1"/>
    <col min="14" max="14" width="15.85546875" style="12" customWidth="1"/>
    <col min="15" max="16" width="14.7109375" style="12" customWidth="1"/>
    <col min="17" max="17" width="9.42578125" style="3" bestFit="1" customWidth="1"/>
    <col min="18" max="16384" width="9.140625" style="12"/>
  </cols>
  <sheetData>
    <row r="1" spans="1:17" s="8" customFormat="1" ht="22.5" customHeight="1" thickBot="1" x14ac:dyDescent="0.3">
      <c r="A1" s="6" t="s">
        <v>0</v>
      </c>
      <c r="B1" s="7"/>
      <c r="C1" s="7"/>
      <c r="D1" s="7"/>
      <c r="E1" s="7"/>
      <c r="F1" s="7"/>
      <c r="H1" s="9"/>
      <c r="K1" s="10"/>
      <c r="L1" s="10"/>
      <c r="Q1" s="11"/>
    </row>
    <row r="2" spans="1:17" ht="79.5" thickBot="1" x14ac:dyDescent="0.25">
      <c r="A2" s="46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47" t="s">
        <v>8</v>
      </c>
      <c r="I2" s="47" t="s">
        <v>9</v>
      </c>
      <c r="J2" s="47" t="s">
        <v>10</v>
      </c>
      <c r="K2" s="47" t="s">
        <v>11</v>
      </c>
      <c r="L2" s="47" t="s">
        <v>12</v>
      </c>
      <c r="M2" s="47" t="s">
        <v>13</v>
      </c>
      <c r="N2" s="47" t="s">
        <v>14</v>
      </c>
      <c r="O2" s="47" t="s">
        <v>15</v>
      </c>
      <c r="P2" s="48" t="s">
        <v>16</v>
      </c>
    </row>
    <row r="3" spans="1:17" ht="12" thickBot="1" x14ac:dyDescent="0.25">
      <c r="A3" s="49">
        <v>1</v>
      </c>
      <c r="B3" s="50">
        <v>2</v>
      </c>
      <c r="C3" s="50">
        <v>3</v>
      </c>
      <c r="D3" s="50">
        <v>4</v>
      </c>
      <c r="E3" s="50">
        <v>5</v>
      </c>
      <c r="F3" s="50">
        <v>6</v>
      </c>
      <c r="G3" s="50">
        <v>7</v>
      </c>
      <c r="H3" s="50">
        <v>8</v>
      </c>
      <c r="I3" s="50">
        <v>9</v>
      </c>
      <c r="J3" s="50">
        <v>10</v>
      </c>
      <c r="K3" s="50">
        <v>11</v>
      </c>
      <c r="L3" s="50">
        <v>12</v>
      </c>
      <c r="M3" s="50">
        <v>13</v>
      </c>
      <c r="N3" s="50">
        <v>14</v>
      </c>
      <c r="O3" s="50">
        <v>15</v>
      </c>
      <c r="P3" s="51">
        <v>16</v>
      </c>
    </row>
    <row r="4" spans="1:17" x14ac:dyDescent="0.2">
      <c r="A4" s="13"/>
      <c r="B4" s="62" t="s">
        <v>17</v>
      </c>
      <c r="C4" s="63"/>
      <c r="D4" s="14"/>
      <c r="E4" s="14"/>
      <c r="F4" s="14"/>
      <c r="G4" s="15"/>
      <c r="H4" s="15"/>
      <c r="I4" s="15"/>
      <c r="J4" s="15"/>
      <c r="K4" s="14"/>
      <c r="L4" s="14"/>
      <c r="M4" s="15"/>
      <c r="N4" s="15"/>
      <c r="O4" s="15"/>
      <c r="P4" s="15"/>
      <c r="Q4" s="16"/>
    </row>
    <row r="5" spans="1:17" ht="33.75" x14ac:dyDescent="0.2">
      <c r="A5" s="17" t="s">
        <v>18</v>
      </c>
      <c r="B5" s="17">
        <v>1</v>
      </c>
      <c r="C5" s="18" t="s">
        <v>19</v>
      </c>
      <c r="D5" s="19" t="s">
        <v>20</v>
      </c>
      <c r="E5" s="19" t="s">
        <v>21</v>
      </c>
      <c r="F5" s="19" t="s">
        <v>22</v>
      </c>
      <c r="G5" s="17">
        <v>100</v>
      </c>
      <c r="H5" s="20" t="s">
        <v>23</v>
      </c>
      <c r="I5" s="17"/>
      <c r="J5" s="17" t="s">
        <v>24</v>
      </c>
      <c r="K5" s="17" t="s">
        <v>25</v>
      </c>
      <c r="L5" s="21" t="s">
        <v>26</v>
      </c>
      <c r="M5" s="22">
        <v>4512953</v>
      </c>
      <c r="N5" s="23">
        <v>47.86</v>
      </c>
      <c r="O5" s="24">
        <f>M5*N5</f>
        <v>215989930.57999998</v>
      </c>
      <c r="P5" s="24">
        <f>O5*1.12</f>
        <v>241908722.24959999</v>
      </c>
    </row>
    <row r="6" spans="1:17" ht="33.75" x14ac:dyDescent="0.2">
      <c r="A6" s="25" t="s">
        <v>18</v>
      </c>
      <c r="B6" s="25">
        <v>2</v>
      </c>
      <c r="C6" s="26" t="s">
        <v>19</v>
      </c>
      <c r="D6" s="27" t="s">
        <v>20</v>
      </c>
      <c r="E6" s="27" t="s">
        <v>21</v>
      </c>
      <c r="F6" s="27" t="s">
        <v>22</v>
      </c>
      <c r="G6" s="13">
        <v>100</v>
      </c>
      <c r="H6" s="28" t="s">
        <v>27</v>
      </c>
      <c r="I6" s="25"/>
      <c r="J6" s="25" t="s">
        <v>24</v>
      </c>
      <c r="K6" s="25" t="s">
        <v>25</v>
      </c>
      <c r="L6" s="21" t="s">
        <v>26</v>
      </c>
      <c r="M6" s="29">
        <v>12407405</v>
      </c>
      <c r="N6" s="1">
        <v>47.86</v>
      </c>
      <c r="O6" s="2">
        <f t="shared" ref="O6:O75" si="0">M6*N6</f>
        <v>593818403.29999995</v>
      </c>
      <c r="P6" s="2">
        <f t="shared" ref="P6:P75" si="1">O6*1.12</f>
        <v>665076611.69599998</v>
      </c>
    </row>
    <row r="7" spans="1:17" ht="33.75" x14ac:dyDescent="0.2">
      <c r="A7" s="17" t="s">
        <v>18</v>
      </c>
      <c r="B7" s="17">
        <v>3</v>
      </c>
      <c r="C7" s="18" t="s">
        <v>19</v>
      </c>
      <c r="D7" s="19" t="s">
        <v>20</v>
      </c>
      <c r="E7" s="19" t="s">
        <v>21</v>
      </c>
      <c r="F7" s="19" t="s">
        <v>22</v>
      </c>
      <c r="G7" s="17">
        <v>100</v>
      </c>
      <c r="H7" s="20" t="s">
        <v>28</v>
      </c>
      <c r="I7" s="17"/>
      <c r="J7" s="17" t="s">
        <v>24</v>
      </c>
      <c r="K7" s="17" t="s">
        <v>25</v>
      </c>
      <c r="L7" s="21" t="s">
        <v>26</v>
      </c>
      <c r="M7" s="29">
        <v>1789220</v>
      </c>
      <c r="N7" s="1">
        <v>20.67</v>
      </c>
      <c r="O7" s="2">
        <f t="shared" si="0"/>
        <v>36983177.400000006</v>
      </c>
      <c r="P7" s="2">
        <f t="shared" si="1"/>
        <v>41421158.688000008</v>
      </c>
    </row>
    <row r="8" spans="1:17" ht="33.75" x14ac:dyDescent="0.2">
      <c r="A8" s="17" t="s">
        <v>18</v>
      </c>
      <c r="B8" s="17">
        <v>4</v>
      </c>
      <c r="C8" s="18" t="s">
        <v>19</v>
      </c>
      <c r="D8" s="19" t="s">
        <v>20</v>
      </c>
      <c r="E8" s="19" t="s">
        <v>21</v>
      </c>
      <c r="F8" s="19" t="s">
        <v>22</v>
      </c>
      <c r="G8" s="13">
        <v>100</v>
      </c>
      <c r="H8" s="30" t="s">
        <v>29</v>
      </c>
      <c r="I8" s="17"/>
      <c r="J8" s="17" t="s">
        <v>24</v>
      </c>
      <c r="K8" s="17" t="s">
        <v>25</v>
      </c>
      <c r="L8" s="21" t="s">
        <v>26</v>
      </c>
      <c r="M8" s="29">
        <v>213900</v>
      </c>
      <c r="N8" s="1">
        <v>20.67</v>
      </c>
      <c r="O8" s="2">
        <f t="shared" si="0"/>
        <v>4421313</v>
      </c>
      <c r="P8" s="2">
        <f t="shared" si="1"/>
        <v>4951870.5600000005</v>
      </c>
    </row>
    <row r="9" spans="1:17" s="34" customFormat="1" ht="33.75" x14ac:dyDescent="0.2">
      <c r="A9" s="17" t="s">
        <v>30</v>
      </c>
      <c r="B9" s="17">
        <v>5</v>
      </c>
      <c r="C9" s="31" t="s">
        <v>31</v>
      </c>
      <c r="D9" s="17" t="s">
        <v>32</v>
      </c>
      <c r="E9" s="17" t="s">
        <v>33</v>
      </c>
      <c r="F9" s="17" t="s">
        <v>34</v>
      </c>
      <c r="G9" s="13">
        <v>100</v>
      </c>
      <c r="H9" s="32" t="s">
        <v>23</v>
      </c>
      <c r="I9" s="17"/>
      <c r="J9" s="17" t="s">
        <v>24</v>
      </c>
      <c r="K9" s="17" t="s">
        <v>25</v>
      </c>
      <c r="L9" s="21" t="s">
        <v>35</v>
      </c>
      <c r="M9" s="29">
        <v>6544</v>
      </c>
      <c r="N9" s="1">
        <v>5891.4</v>
      </c>
      <c r="O9" s="2">
        <f t="shared" si="0"/>
        <v>38553321.599999994</v>
      </c>
      <c r="P9" s="2">
        <f t="shared" si="1"/>
        <v>43179720.191999994</v>
      </c>
      <c r="Q9" s="33"/>
    </row>
    <row r="10" spans="1:17" s="34" customFormat="1" ht="23.25" customHeight="1" x14ac:dyDescent="0.2">
      <c r="A10" s="52" t="s">
        <v>30</v>
      </c>
      <c r="B10" s="52">
        <v>6</v>
      </c>
      <c r="C10" s="35" t="s">
        <v>36</v>
      </c>
      <c r="D10" s="52" t="s">
        <v>32</v>
      </c>
      <c r="E10" s="52" t="s">
        <v>37</v>
      </c>
      <c r="F10" s="52" t="s">
        <v>34</v>
      </c>
      <c r="G10" s="52">
        <v>100</v>
      </c>
      <c r="H10" s="54" t="s">
        <v>23</v>
      </c>
      <c r="I10" s="52"/>
      <c r="J10" s="17" t="s">
        <v>38</v>
      </c>
      <c r="K10" s="56" t="s">
        <v>25</v>
      </c>
      <c r="L10" s="58" t="s">
        <v>35</v>
      </c>
      <c r="M10" s="29">
        <v>8950</v>
      </c>
      <c r="N10" s="1">
        <v>2472.9899999999998</v>
      </c>
      <c r="O10" s="2">
        <f t="shared" si="0"/>
        <v>22133260.499999996</v>
      </c>
      <c r="P10" s="2">
        <f t="shared" si="1"/>
        <v>24789251.759999998</v>
      </c>
      <c r="Q10" s="33"/>
    </row>
    <row r="11" spans="1:17" s="34" customFormat="1" ht="21" customHeight="1" x14ac:dyDescent="0.2">
      <c r="A11" s="53"/>
      <c r="B11" s="53"/>
      <c r="C11" s="36"/>
      <c r="D11" s="53"/>
      <c r="E11" s="53"/>
      <c r="F11" s="53"/>
      <c r="G11" s="53"/>
      <c r="H11" s="55"/>
      <c r="I11" s="53"/>
      <c r="J11" s="17" t="s">
        <v>39</v>
      </c>
      <c r="K11" s="57"/>
      <c r="L11" s="59"/>
      <c r="M11" s="29">
        <v>8950</v>
      </c>
      <c r="N11" s="1">
        <v>2922.9</v>
      </c>
      <c r="O11" s="2">
        <f t="shared" si="0"/>
        <v>26159955</v>
      </c>
      <c r="P11" s="2">
        <f t="shared" si="1"/>
        <v>29299149.600000001</v>
      </c>
      <c r="Q11" s="33"/>
    </row>
    <row r="12" spans="1:17" s="34" customFormat="1" ht="24" customHeight="1" x14ac:dyDescent="0.2">
      <c r="A12" s="52" t="s">
        <v>30</v>
      </c>
      <c r="B12" s="52">
        <v>7</v>
      </c>
      <c r="C12" s="35" t="s">
        <v>31</v>
      </c>
      <c r="D12" s="52" t="s">
        <v>32</v>
      </c>
      <c r="E12" s="52" t="s">
        <v>33</v>
      </c>
      <c r="F12" s="52" t="s">
        <v>34</v>
      </c>
      <c r="G12" s="52">
        <v>100</v>
      </c>
      <c r="H12" s="54" t="s">
        <v>27</v>
      </c>
      <c r="I12" s="52"/>
      <c r="J12" s="17" t="s">
        <v>40</v>
      </c>
      <c r="K12" s="56" t="s">
        <v>25</v>
      </c>
      <c r="L12" s="58" t="s">
        <v>35</v>
      </c>
      <c r="M12" s="29">
        <v>7750</v>
      </c>
      <c r="N12" s="1">
        <v>880</v>
      </c>
      <c r="O12" s="2">
        <f t="shared" si="0"/>
        <v>6820000</v>
      </c>
      <c r="P12" s="2">
        <f t="shared" si="1"/>
        <v>7638400.0000000009</v>
      </c>
      <c r="Q12" s="33"/>
    </row>
    <row r="13" spans="1:17" s="34" customFormat="1" ht="22.5" x14ac:dyDescent="0.2">
      <c r="A13" s="53"/>
      <c r="B13" s="53"/>
      <c r="C13" s="36"/>
      <c r="D13" s="53"/>
      <c r="E13" s="53"/>
      <c r="F13" s="53"/>
      <c r="G13" s="53"/>
      <c r="H13" s="55"/>
      <c r="I13" s="53"/>
      <c r="J13" s="17" t="s">
        <v>41</v>
      </c>
      <c r="K13" s="57"/>
      <c r="L13" s="59"/>
      <c r="M13" s="29">
        <v>15499</v>
      </c>
      <c r="N13" s="1">
        <v>899</v>
      </c>
      <c r="O13" s="2">
        <f t="shared" si="0"/>
        <v>13933601</v>
      </c>
      <c r="P13" s="2">
        <f t="shared" si="1"/>
        <v>15605633.120000001</v>
      </c>
      <c r="Q13" s="33"/>
    </row>
    <row r="14" spans="1:17" s="34" customFormat="1" ht="24" customHeight="1" x14ac:dyDescent="0.2">
      <c r="A14" s="52" t="s">
        <v>30</v>
      </c>
      <c r="B14" s="52">
        <v>8</v>
      </c>
      <c r="C14" s="35" t="s">
        <v>36</v>
      </c>
      <c r="D14" s="52" t="s">
        <v>32</v>
      </c>
      <c r="E14" s="52" t="s">
        <v>37</v>
      </c>
      <c r="F14" s="52" t="s">
        <v>34</v>
      </c>
      <c r="G14" s="52">
        <v>100</v>
      </c>
      <c r="H14" s="54" t="s">
        <v>27</v>
      </c>
      <c r="I14" s="52"/>
      <c r="J14" s="17" t="s">
        <v>40</v>
      </c>
      <c r="K14" s="56" t="s">
        <v>25</v>
      </c>
      <c r="L14" s="58" t="s">
        <v>35</v>
      </c>
      <c r="M14" s="29">
        <v>10000</v>
      </c>
      <c r="N14" s="1">
        <v>880</v>
      </c>
      <c r="O14" s="2">
        <f t="shared" si="0"/>
        <v>8800000</v>
      </c>
      <c r="P14" s="2">
        <f t="shared" si="1"/>
        <v>9856000.0000000019</v>
      </c>
      <c r="Q14" s="33"/>
    </row>
    <row r="15" spans="1:17" s="34" customFormat="1" ht="22.5" x14ac:dyDescent="0.2">
      <c r="A15" s="53"/>
      <c r="B15" s="53"/>
      <c r="C15" s="36"/>
      <c r="D15" s="53"/>
      <c r="E15" s="53"/>
      <c r="F15" s="53"/>
      <c r="G15" s="53"/>
      <c r="H15" s="55"/>
      <c r="I15" s="53"/>
      <c r="J15" s="17" t="s">
        <v>41</v>
      </c>
      <c r="K15" s="57"/>
      <c r="L15" s="59"/>
      <c r="M15" s="29">
        <v>20000</v>
      </c>
      <c r="N15" s="1">
        <v>899</v>
      </c>
      <c r="O15" s="2">
        <f t="shared" si="0"/>
        <v>17980000</v>
      </c>
      <c r="P15" s="2">
        <f t="shared" si="1"/>
        <v>20137600.000000004</v>
      </c>
      <c r="Q15" s="33"/>
    </row>
    <row r="16" spans="1:17" ht="33.75" x14ac:dyDescent="0.2">
      <c r="A16" s="17" t="s">
        <v>18</v>
      </c>
      <c r="B16" s="17">
        <v>9</v>
      </c>
      <c r="C16" s="18" t="s">
        <v>42</v>
      </c>
      <c r="D16" s="19" t="s">
        <v>43</v>
      </c>
      <c r="E16" s="19" t="s">
        <v>44</v>
      </c>
      <c r="F16" s="19" t="s">
        <v>34</v>
      </c>
      <c r="G16" s="13">
        <v>100</v>
      </c>
      <c r="H16" s="20" t="s">
        <v>23</v>
      </c>
      <c r="I16" s="17"/>
      <c r="J16" s="17" t="s">
        <v>24</v>
      </c>
      <c r="K16" s="17" t="s">
        <v>25</v>
      </c>
      <c r="L16" s="21" t="s">
        <v>45</v>
      </c>
      <c r="M16" s="29">
        <v>232</v>
      </c>
      <c r="N16" s="1">
        <v>18000</v>
      </c>
      <c r="O16" s="2">
        <f t="shared" si="0"/>
        <v>4176000</v>
      </c>
      <c r="P16" s="2">
        <f t="shared" si="1"/>
        <v>4677120</v>
      </c>
    </row>
    <row r="17" spans="1:17" ht="33.75" x14ac:dyDescent="0.2">
      <c r="A17" s="17" t="s">
        <v>18</v>
      </c>
      <c r="B17" s="17">
        <v>10</v>
      </c>
      <c r="C17" s="18" t="s">
        <v>46</v>
      </c>
      <c r="D17" s="19" t="s">
        <v>47</v>
      </c>
      <c r="E17" s="19" t="s">
        <v>48</v>
      </c>
      <c r="F17" s="19" t="s">
        <v>34</v>
      </c>
      <c r="G17" s="13">
        <v>100</v>
      </c>
      <c r="H17" s="20" t="s">
        <v>29</v>
      </c>
      <c r="I17" s="17"/>
      <c r="J17" s="17" t="s">
        <v>24</v>
      </c>
      <c r="K17" s="17" t="s">
        <v>25</v>
      </c>
      <c r="L17" s="21" t="s">
        <v>49</v>
      </c>
      <c r="M17" s="29">
        <v>509</v>
      </c>
      <c r="N17" s="5">
        <v>5260.7597499999993</v>
      </c>
      <c r="O17" s="2">
        <f t="shared" si="0"/>
        <v>2677726.7127499995</v>
      </c>
      <c r="P17" s="2">
        <f t="shared" si="1"/>
        <v>2999053.9182799999</v>
      </c>
    </row>
    <row r="18" spans="1:17" ht="33.75" x14ac:dyDescent="0.2">
      <c r="A18" s="17" t="s">
        <v>18</v>
      </c>
      <c r="B18" s="17">
        <v>11</v>
      </c>
      <c r="C18" s="18" t="s">
        <v>50</v>
      </c>
      <c r="D18" s="19" t="s">
        <v>32</v>
      </c>
      <c r="E18" s="19" t="s">
        <v>51</v>
      </c>
      <c r="F18" s="19" t="s">
        <v>34</v>
      </c>
      <c r="G18" s="13">
        <v>100</v>
      </c>
      <c r="H18" s="20" t="s">
        <v>29</v>
      </c>
      <c r="I18" s="17"/>
      <c r="J18" s="17" t="s">
        <v>24</v>
      </c>
      <c r="K18" s="17" t="s">
        <v>25</v>
      </c>
      <c r="L18" s="21" t="s">
        <v>35</v>
      </c>
      <c r="M18" s="29">
        <v>480</v>
      </c>
      <c r="N18" s="5">
        <v>180.15924999999999</v>
      </c>
      <c r="O18" s="2">
        <f t="shared" si="0"/>
        <v>86476.439999999988</v>
      </c>
      <c r="P18" s="2">
        <f t="shared" si="1"/>
        <v>96853.612800000003</v>
      </c>
    </row>
    <row r="19" spans="1:17" ht="33.75" x14ac:dyDescent="0.2">
      <c r="A19" s="17" t="s">
        <v>18</v>
      </c>
      <c r="B19" s="17">
        <v>12</v>
      </c>
      <c r="C19" s="18" t="s">
        <v>31</v>
      </c>
      <c r="D19" s="19" t="s">
        <v>32</v>
      </c>
      <c r="E19" s="19" t="s">
        <v>52</v>
      </c>
      <c r="F19" s="19" t="s">
        <v>34</v>
      </c>
      <c r="G19" s="13">
        <v>100</v>
      </c>
      <c r="H19" s="20" t="s">
        <v>29</v>
      </c>
      <c r="I19" s="17"/>
      <c r="J19" s="17" t="s">
        <v>24</v>
      </c>
      <c r="K19" s="17" t="s">
        <v>25</v>
      </c>
      <c r="L19" s="21" t="s">
        <v>35</v>
      </c>
      <c r="M19" s="29">
        <v>2400</v>
      </c>
      <c r="N19" s="5">
        <v>484.79275000000001</v>
      </c>
      <c r="O19" s="2">
        <f t="shared" si="0"/>
        <v>1163502.6000000001</v>
      </c>
      <c r="P19" s="2">
        <f t="shared" si="1"/>
        <v>1303122.9120000002</v>
      </c>
    </row>
    <row r="20" spans="1:17" ht="33.75" x14ac:dyDescent="0.2">
      <c r="A20" s="17" t="s">
        <v>18</v>
      </c>
      <c r="B20" s="17">
        <v>13</v>
      </c>
      <c r="C20" s="18" t="s">
        <v>31</v>
      </c>
      <c r="D20" s="19" t="s">
        <v>32</v>
      </c>
      <c r="E20" s="19" t="s">
        <v>53</v>
      </c>
      <c r="F20" s="19" t="s">
        <v>34</v>
      </c>
      <c r="G20" s="13">
        <v>100</v>
      </c>
      <c r="H20" s="20" t="s">
        <v>54</v>
      </c>
      <c r="I20" s="17"/>
      <c r="J20" s="17" t="s">
        <v>24</v>
      </c>
      <c r="K20" s="17" t="s">
        <v>25</v>
      </c>
      <c r="L20" s="21" t="s">
        <v>35</v>
      </c>
      <c r="M20" s="29">
        <v>2010</v>
      </c>
      <c r="N20" s="1">
        <v>424.95825000000002</v>
      </c>
      <c r="O20" s="2">
        <f>M20*N20</f>
        <v>854166.08250000002</v>
      </c>
      <c r="P20" s="2">
        <f>O20*1.12</f>
        <v>956666.01240000012</v>
      </c>
    </row>
    <row r="21" spans="1:17" ht="33.75" x14ac:dyDescent="0.2">
      <c r="A21" s="19" t="s">
        <v>55</v>
      </c>
      <c r="B21" s="17">
        <v>14</v>
      </c>
      <c r="C21" s="19" t="s">
        <v>56</v>
      </c>
      <c r="D21" s="19" t="s">
        <v>57</v>
      </c>
      <c r="E21" s="19" t="s">
        <v>58</v>
      </c>
      <c r="F21" s="19" t="s">
        <v>59</v>
      </c>
      <c r="G21" s="19">
        <v>100</v>
      </c>
      <c r="H21" s="19" t="s">
        <v>29</v>
      </c>
      <c r="I21" s="19"/>
      <c r="J21" s="19" t="s">
        <v>24</v>
      </c>
      <c r="K21" s="19" t="s">
        <v>25</v>
      </c>
      <c r="L21" s="19" t="s">
        <v>60</v>
      </c>
      <c r="M21" s="17">
        <f>450+200</f>
        <v>650</v>
      </c>
      <c r="N21" s="4">
        <v>115.56</v>
      </c>
      <c r="O21" s="4">
        <f t="shared" ref="O21:O57" si="2">M21*N21</f>
        <v>75114</v>
      </c>
      <c r="P21" s="39">
        <f t="shared" ref="P21:P57" si="3">O21*1.12</f>
        <v>84127.680000000008</v>
      </c>
      <c r="Q21" s="16"/>
    </row>
    <row r="22" spans="1:17" ht="33.75" x14ac:dyDescent="0.2">
      <c r="A22" s="19" t="s">
        <v>55</v>
      </c>
      <c r="B22" s="17">
        <v>15</v>
      </c>
      <c r="C22" s="19" t="s">
        <v>61</v>
      </c>
      <c r="D22" s="19" t="s">
        <v>62</v>
      </c>
      <c r="E22" s="19" t="s">
        <v>63</v>
      </c>
      <c r="F22" s="19" t="s">
        <v>59</v>
      </c>
      <c r="G22" s="19">
        <v>100</v>
      </c>
      <c r="H22" s="19" t="s">
        <v>29</v>
      </c>
      <c r="I22" s="19"/>
      <c r="J22" s="19" t="s">
        <v>24</v>
      </c>
      <c r="K22" s="19" t="s">
        <v>25</v>
      </c>
      <c r="L22" s="19" t="s">
        <v>60</v>
      </c>
      <c r="M22" s="17">
        <f>450+500</f>
        <v>950</v>
      </c>
      <c r="N22" s="4">
        <v>13.5</v>
      </c>
      <c r="O22" s="4">
        <f t="shared" si="2"/>
        <v>12825</v>
      </c>
      <c r="P22" s="39">
        <f t="shared" si="3"/>
        <v>14364.000000000002</v>
      </c>
      <c r="Q22" s="16"/>
    </row>
    <row r="23" spans="1:17" ht="33.75" x14ac:dyDescent="0.2">
      <c r="A23" s="19" t="s">
        <v>55</v>
      </c>
      <c r="B23" s="17">
        <v>16</v>
      </c>
      <c r="C23" s="19" t="s">
        <v>64</v>
      </c>
      <c r="D23" s="19" t="s">
        <v>65</v>
      </c>
      <c r="E23" s="19" t="s">
        <v>66</v>
      </c>
      <c r="F23" s="19" t="s">
        <v>59</v>
      </c>
      <c r="G23" s="19">
        <v>100</v>
      </c>
      <c r="H23" s="19" t="s">
        <v>29</v>
      </c>
      <c r="I23" s="19"/>
      <c r="J23" s="19" t="s">
        <v>24</v>
      </c>
      <c r="K23" s="19" t="s">
        <v>25</v>
      </c>
      <c r="L23" s="19" t="s">
        <v>67</v>
      </c>
      <c r="M23" s="17">
        <f>150+103</f>
        <v>253</v>
      </c>
      <c r="N23" s="4">
        <v>101.5</v>
      </c>
      <c r="O23" s="4">
        <f t="shared" si="2"/>
        <v>25679.5</v>
      </c>
      <c r="P23" s="39">
        <f t="shared" si="3"/>
        <v>28761.040000000005</v>
      </c>
      <c r="Q23" s="16"/>
    </row>
    <row r="24" spans="1:17" ht="33.75" x14ac:dyDescent="0.2">
      <c r="A24" s="19" t="s">
        <v>55</v>
      </c>
      <c r="B24" s="17">
        <v>17</v>
      </c>
      <c r="C24" s="19" t="s">
        <v>64</v>
      </c>
      <c r="D24" s="19" t="s">
        <v>65</v>
      </c>
      <c r="E24" s="19" t="s">
        <v>68</v>
      </c>
      <c r="F24" s="19" t="s">
        <v>59</v>
      </c>
      <c r="G24" s="19">
        <v>100</v>
      </c>
      <c r="H24" s="19" t="s">
        <v>29</v>
      </c>
      <c r="I24" s="19"/>
      <c r="J24" s="19" t="s">
        <v>24</v>
      </c>
      <c r="K24" s="19" t="s">
        <v>25</v>
      </c>
      <c r="L24" s="19" t="s">
        <v>67</v>
      </c>
      <c r="M24" s="17">
        <f>150+103</f>
        <v>253</v>
      </c>
      <c r="N24" s="4">
        <v>181.75</v>
      </c>
      <c r="O24" s="4">
        <f t="shared" si="2"/>
        <v>45982.75</v>
      </c>
      <c r="P24" s="39">
        <f t="shared" si="3"/>
        <v>51500.680000000008</v>
      </c>
      <c r="Q24" s="16"/>
    </row>
    <row r="25" spans="1:17" ht="33.75" x14ac:dyDescent="0.2">
      <c r="A25" s="19" t="s">
        <v>55</v>
      </c>
      <c r="B25" s="17">
        <v>18</v>
      </c>
      <c r="C25" s="19" t="s">
        <v>69</v>
      </c>
      <c r="D25" s="19" t="s">
        <v>70</v>
      </c>
      <c r="E25" s="19" t="s">
        <v>71</v>
      </c>
      <c r="F25" s="19" t="s">
        <v>59</v>
      </c>
      <c r="G25" s="19">
        <v>100</v>
      </c>
      <c r="H25" s="19" t="s">
        <v>29</v>
      </c>
      <c r="I25" s="19"/>
      <c r="J25" s="19" t="s">
        <v>24</v>
      </c>
      <c r="K25" s="19" t="s">
        <v>25</v>
      </c>
      <c r="L25" s="19" t="s">
        <v>67</v>
      </c>
      <c r="M25" s="17">
        <f>150+103</f>
        <v>253</v>
      </c>
      <c r="N25" s="4">
        <v>181.75</v>
      </c>
      <c r="O25" s="4">
        <f t="shared" si="2"/>
        <v>45982.75</v>
      </c>
      <c r="P25" s="39">
        <f t="shared" si="3"/>
        <v>51500.680000000008</v>
      </c>
      <c r="Q25" s="16"/>
    </row>
    <row r="26" spans="1:17" ht="33.75" x14ac:dyDescent="0.2">
      <c r="A26" s="19" t="s">
        <v>55</v>
      </c>
      <c r="B26" s="17">
        <v>19</v>
      </c>
      <c r="C26" s="19" t="s">
        <v>72</v>
      </c>
      <c r="D26" s="19" t="s">
        <v>73</v>
      </c>
      <c r="E26" s="19" t="s">
        <v>74</v>
      </c>
      <c r="F26" s="19" t="s">
        <v>59</v>
      </c>
      <c r="G26" s="19">
        <v>100</v>
      </c>
      <c r="H26" s="19" t="s">
        <v>29</v>
      </c>
      <c r="I26" s="19"/>
      <c r="J26" s="19" t="s">
        <v>24</v>
      </c>
      <c r="K26" s="19" t="s">
        <v>25</v>
      </c>
      <c r="L26" s="19" t="s">
        <v>60</v>
      </c>
      <c r="M26" s="17">
        <f>1800+412</f>
        <v>2212</v>
      </c>
      <c r="N26" s="4">
        <v>57.510000000000005</v>
      </c>
      <c r="O26" s="4">
        <f t="shared" si="2"/>
        <v>127212.12000000001</v>
      </c>
      <c r="P26" s="39">
        <f t="shared" si="3"/>
        <v>142477.57440000001</v>
      </c>
      <c r="Q26" s="16"/>
    </row>
    <row r="27" spans="1:17" ht="33.75" x14ac:dyDescent="0.2">
      <c r="A27" s="19" t="s">
        <v>55</v>
      </c>
      <c r="B27" s="17">
        <v>20</v>
      </c>
      <c r="C27" s="19" t="s">
        <v>75</v>
      </c>
      <c r="D27" s="19" t="s">
        <v>76</v>
      </c>
      <c r="E27" s="19" t="s">
        <v>77</v>
      </c>
      <c r="F27" s="19" t="s">
        <v>59</v>
      </c>
      <c r="G27" s="19">
        <v>100</v>
      </c>
      <c r="H27" s="19" t="s">
        <v>29</v>
      </c>
      <c r="I27" s="19"/>
      <c r="J27" s="19" t="s">
        <v>24</v>
      </c>
      <c r="K27" s="19" t="s">
        <v>25</v>
      </c>
      <c r="L27" s="19" t="s">
        <v>60</v>
      </c>
      <c r="M27" s="17">
        <v>30</v>
      </c>
      <c r="N27" s="4">
        <v>392.58000000000004</v>
      </c>
      <c r="O27" s="4">
        <f t="shared" si="2"/>
        <v>11777.400000000001</v>
      </c>
      <c r="P27" s="39">
        <f t="shared" si="3"/>
        <v>13190.688000000004</v>
      </c>
      <c r="Q27" s="16"/>
    </row>
    <row r="28" spans="1:17" ht="33.75" x14ac:dyDescent="0.2">
      <c r="A28" s="19" t="s">
        <v>55</v>
      </c>
      <c r="B28" s="17">
        <v>21</v>
      </c>
      <c r="C28" s="19" t="s">
        <v>78</v>
      </c>
      <c r="D28" s="19" t="s">
        <v>79</v>
      </c>
      <c r="E28" s="19" t="s">
        <v>80</v>
      </c>
      <c r="F28" s="19" t="s">
        <v>59</v>
      </c>
      <c r="G28" s="19">
        <v>100</v>
      </c>
      <c r="H28" s="19" t="s">
        <v>29</v>
      </c>
      <c r="I28" s="19"/>
      <c r="J28" s="19" t="s">
        <v>24</v>
      </c>
      <c r="K28" s="19" t="s">
        <v>25</v>
      </c>
      <c r="L28" s="19" t="s">
        <v>67</v>
      </c>
      <c r="M28" s="17">
        <f>50+45</f>
        <v>95</v>
      </c>
      <c r="N28" s="4">
        <v>323.46000000000004</v>
      </c>
      <c r="O28" s="4">
        <f t="shared" si="2"/>
        <v>30728.700000000004</v>
      </c>
      <c r="P28" s="39">
        <f t="shared" si="3"/>
        <v>34416.144000000008</v>
      </c>
      <c r="Q28" s="16"/>
    </row>
    <row r="29" spans="1:17" ht="33.75" x14ac:dyDescent="0.2">
      <c r="A29" s="19" t="s">
        <v>55</v>
      </c>
      <c r="B29" s="17">
        <v>22</v>
      </c>
      <c r="C29" s="19" t="s">
        <v>81</v>
      </c>
      <c r="D29" s="19" t="s">
        <v>82</v>
      </c>
      <c r="E29" s="19" t="s">
        <v>83</v>
      </c>
      <c r="F29" s="19" t="s">
        <v>59</v>
      </c>
      <c r="G29" s="19">
        <v>100</v>
      </c>
      <c r="H29" s="19" t="s">
        <v>29</v>
      </c>
      <c r="I29" s="19"/>
      <c r="J29" s="19" t="s">
        <v>24</v>
      </c>
      <c r="K29" s="19" t="s">
        <v>25</v>
      </c>
      <c r="L29" s="19" t="s">
        <v>60</v>
      </c>
      <c r="M29" s="17">
        <f>45+20</f>
        <v>65</v>
      </c>
      <c r="N29" s="4">
        <v>214</v>
      </c>
      <c r="O29" s="4">
        <f t="shared" si="2"/>
        <v>13910</v>
      </c>
      <c r="P29" s="39">
        <f t="shared" si="3"/>
        <v>15579.2</v>
      </c>
      <c r="Q29" s="16"/>
    </row>
    <row r="30" spans="1:17" ht="33.75" x14ac:dyDescent="0.2">
      <c r="A30" s="19" t="s">
        <v>55</v>
      </c>
      <c r="B30" s="17">
        <v>23</v>
      </c>
      <c r="C30" s="19" t="s">
        <v>81</v>
      </c>
      <c r="D30" s="19" t="s">
        <v>82</v>
      </c>
      <c r="E30" s="19" t="s">
        <v>84</v>
      </c>
      <c r="F30" s="19" t="s">
        <v>59</v>
      </c>
      <c r="G30" s="19">
        <v>100</v>
      </c>
      <c r="H30" s="19" t="s">
        <v>29</v>
      </c>
      <c r="I30" s="19"/>
      <c r="J30" s="19" t="s">
        <v>24</v>
      </c>
      <c r="K30" s="19" t="s">
        <v>25</v>
      </c>
      <c r="L30" s="19" t="s">
        <v>60</v>
      </c>
      <c r="M30" s="17">
        <f>45+60</f>
        <v>105</v>
      </c>
      <c r="N30" s="4">
        <v>635.31000000000006</v>
      </c>
      <c r="O30" s="4">
        <f t="shared" si="2"/>
        <v>66707.55</v>
      </c>
      <c r="P30" s="39">
        <f t="shared" si="3"/>
        <v>74712.456000000006</v>
      </c>
      <c r="Q30" s="16"/>
    </row>
    <row r="31" spans="1:17" ht="33.75" x14ac:dyDescent="0.2">
      <c r="A31" s="19" t="s">
        <v>55</v>
      </c>
      <c r="B31" s="17">
        <v>24</v>
      </c>
      <c r="C31" s="19" t="s">
        <v>85</v>
      </c>
      <c r="D31" s="19" t="s">
        <v>86</v>
      </c>
      <c r="E31" s="19" t="s">
        <v>87</v>
      </c>
      <c r="F31" s="19" t="s">
        <v>59</v>
      </c>
      <c r="G31" s="19">
        <v>100</v>
      </c>
      <c r="H31" s="19" t="s">
        <v>29</v>
      </c>
      <c r="I31" s="19"/>
      <c r="J31" s="19" t="s">
        <v>24</v>
      </c>
      <c r="K31" s="19" t="s">
        <v>25</v>
      </c>
      <c r="L31" s="19" t="s">
        <v>60</v>
      </c>
      <c r="M31" s="17">
        <f>30+36</f>
        <v>66</v>
      </c>
      <c r="N31" s="4">
        <v>395.75</v>
      </c>
      <c r="O31" s="4">
        <f t="shared" si="2"/>
        <v>26119.5</v>
      </c>
      <c r="P31" s="39">
        <f t="shared" si="3"/>
        <v>29253.840000000004</v>
      </c>
      <c r="Q31" s="16"/>
    </row>
    <row r="32" spans="1:17" ht="33.75" x14ac:dyDescent="0.2">
      <c r="A32" s="19" t="s">
        <v>55</v>
      </c>
      <c r="B32" s="17">
        <v>25</v>
      </c>
      <c r="C32" s="19" t="s">
        <v>88</v>
      </c>
      <c r="D32" s="19" t="s">
        <v>89</v>
      </c>
      <c r="E32" s="19" t="s">
        <v>90</v>
      </c>
      <c r="F32" s="19" t="s">
        <v>59</v>
      </c>
      <c r="G32" s="19">
        <v>100</v>
      </c>
      <c r="H32" s="19" t="s">
        <v>29</v>
      </c>
      <c r="I32" s="19"/>
      <c r="J32" s="19" t="s">
        <v>24</v>
      </c>
      <c r="K32" s="19" t="s">
        <v>25</v>
      </c>
      <c r="L32" s="19" t="s">
        <v>60</v>
      </c>
      <c r="M32" s="17">
        <f>200+100</f>
        <v>300</v>
      </c>
      <c r="N32" s="4">
        <v>219.24</v>
      </c>
      <c r="O32" s="4">
        <f t="shared" si="2"/>
        <v>65772</v>
      </c>
      <c r="P32" s="39">
        <f t="shared" si="3"/>
        <v>73664.640000000014</v>
      </c>
      <c r="Q32" s="16"/>
    </row>
    <row r="33" spans="1:17" ht="33.75" x14ac:dyDescent="0.2">
      <c r="A33" s="19" t="s">
        <v>55</v>
      </c>
      <c r="B33" s="17">
        <v>26</v>
      </c>
      <c r="C33" s="19" t="s">
        <v>91</v>
      </c>
      <c r="D33" s="19" t="s">
        <v>92</v>
      </c>
      <c r="E33" s="19" t="s">
        <v>93</v>
      </c>
      <c r="F33" s="19" t="s">
        <v>59</v>
      </c>
      <c r="G33" s="19">
        <v>100</v>
      </c>
      <c r="H33" s="19" t="s">
        <v>29</v>
      </c>
      <c r="I33" s="19"/>
      <c r="J33" s="19" t="s">
        <v>24</v>
      </c>
      <c r="K33" s="19" t="s">
        <v>25</v>
      </c>
      <c r="L33" s="19" t="s">
        <v>60</v>
      </c>
      <c r="M33" s="17">
        <f>20+60</f>
        <v>80</v>
      </c>
      <c r="N33" s="4">
        <v>909.5</v>
      </c>
      <c r="O33" s="4">
        <f t="shared" si="2"/>
        <v>72760</v>
      </c>
      <c r="P33" s="39">
        <f t="shared" si="3"/>
        <v>81491.200000000012</v>
      </c>
      <c r="Q33" s="16"/>
    </row>
    <row r="34" spans="1:17" ht="33.75" x14ac:dyDescent="0.2">
      <c r="A34" s="19" t="s">
        <v>55</v>
      </c>
      <c r="B34" s="17">
        <v>27</v>
      </c>
      <c r="C34" s="19" t="s">
        <v>94</v>
      </c>
      <c r="D34" s="19" t="s">
        <v>95</v>
      </c>
      <c r="E34" s="19" t="s">
        <v>96</v>
      </c>
      <c r="F34" s="19" t="s">
        <v>59</v>
      </c>
      <c r="G34" s="19">
        <v>100</v>
      </c>
      <c r="H34" s="19" t="s">
        <v>29</v>
      </c>
      <c r="I34" s="19"/>
      <c r="J34" s="19" t="s">
        <v>24</v>
      </c>
      <c r="K34" s="19" t="s">
        <v>25</v>
      </c>
      <c r="L34" s="19" t="s">
        <v>60</v>
      </c>
      <c r="M34" s="17">
        <f>20+60</f>
        <v>80</v>
      </c>
      <c r="N34" s="4">
        <v>982.2600000000001</v>
      </c>
      <c r="O34" s="4">
        <f t="shared" si="2"/>
        <v>78580.800000000003</v>
      </c>
      <c r="P34" s="39">
        <f t="shared" si="3"/>
        <v>88010.496000000014</v>
      </c>
      <c r="Q34" s="16"/>
    </row>
    <row r="35" spans="1:17" ht="33.75" x14ac:dyDescent="0.2">
      <c r="A35" s="19" t="s">
        <v>55</v>
      </c>
      <c r="B35" s="17">
        <v>28</v>
      </c>
      <c r="C35" s="19" t="s">
        <v>97</v>
      </c>
      <c r="D35" s="19" t="s">
        <v>98</v>
      </c>
      <c r="E35" s="19" t="s">
        <v>99</v>
      </c>
      <c r="F35" s="19" t="s">
        <v>59</v>
      </c>
      <c r="G35" s="19">
        <v>100</v>
      </c>
      <c r="H35" s="19" t="s">
        <v>29</v>
      </c>
      <c r="I35" s="19"/>
      <c r="J35" s="19" t="s">
        <v>24</v>
      </c>
      <c r="K35" s="19" t="s">
        <v>25</v>
      </c>
      <c r="L35" s="19" t="s">
        <v>100</v>
      </c>
      <c r="M35" s="17">
        <v>12</v>
      </c>
      <c r="N35" s="4">
        <v>1284</v>
      </c>
      <c r="O35" s="4">
        <f t="shared" si="2"/>
        <v>15408</v>
      </c>
      <c r="P35" s="39">
        <f t="shared" si="3"/>
        <v>17256.960000000003</v>
      </c>
      <c r="Q35" s="16"/>
    </row>
    <row r="36" spans="1:17" ht="33.75" x14ac:dyDescent="0.2">
      <c r="A36" s="19" t="s">
        <v>55</v>
      </c>
      <c r="B36" s="17">
        <v>29</v>
      </c>
      <c r="C36" s="19" t="s">
        <v>101</v>
      </c>
      <c r="D36" s="19" t="s">
        <v>102</v>
      </c>
      <c r="E36" s="19" t="s">
        <v>103</v>
      </c>
      <c r="F36" s="19" t="s">
        <v>59</v>
      </c>
      <c r="G36" s="19">
        <v>100</v>
      </c>
      <c r="H36" s="19" t="s">
        <v>29</v>
      </c>
      <c r="I36" s="19"/>
      <c r="J36" s="19" t="s">
        <v>24</v>
      </c>
      <c r="K36" s="19" t="s">
        <v>25</v>
      </c>
      <c r="L36" s="19" t="s">
        <v>100</v>
      </c>
      <c r="M36" s="17">
        <v>45</v>
      </c>
      <c r="N36" s="4">
        <v>1476.5</v>
      </c>
      <c r="O36" s="4">
        <f t="shared" si="2"/>
        <v>66442.5</v>
      </c>
      <c r="P36" s="39">
        <f t="shared" si="3"/>
        <v>74415.600000000006</v>
      </c>
      <c r="Q36" s="16"/>
    </row>
    <row r="37" spans="1:17" ht="33.75" x14ac:dyDescent="0.2">
      <c r="A37" s="19" t="s">
        <v>55</v>
      </c>
      <c r="B37" s="17">
        <v>30</v>
      </c>
      <c r="C37" s="19" t="s">
        <v>104</v>
      </c>
      <c r="D37" s="19" t="s">
        <v>105</v>
      </c>
      <c r="E37" s="19" t="s">
        <v>106</v>
      </c>
      <c r="F37" s="19" t="s">
        <v>59</v>
      </c>
      <c r="G37" s="19">
        <v>100</v>
      </c>
      <c r="H37" s="19" t="s">
        <v>29</v>
      </c>
      <c r="I37" s="19"/>
      <c r="J37" s="19" t="s">
        <v>24</v>
      </c>
      <c r="K37" s="19" t="s">
        <v>25</v>
      </c>
      <c r="L37" s="19" t="s">
        <v>60</v>
      </c>
      <c r="M37" s="17">
        <f>10+10</f>
        <v>20</v>
      </c>
      <c r="N37" s="4">
        <v>6704.1</v>
      </c>
      <c r="O37" s="4">
        <f t="shared" si="2"/>
        <v>134082</v>
      </c>
      <c r="P37" s="39">
        <f t="shared" si="3"/>
        <v>150171.84000000003</v>
      </c>
      <c r="Q37" s="16"/>
    </row>
    <row r="38" spans="1:17" ht="33.75" x14ac:dyDescent="0.2">
      <c r="A38" s="19" t="s">
        <v>55</v>
      </c>
      <c r="B38" s="17">
        <v>31</v>
      </c>
      <c r="C38" s="19" t="s">
        <v>107</v>
      </c>
      <c r="D38" s="19" t="s">
        <v>108</v>
      </c>
      <c r="E38" s="19" t="s">
        <v>109</v>
      </c>
      <c r="F38" s="19" t="s">
        <v>59</v>
      </c>
      <c r="G38" s="19">
        <v>100</v>
      </c>
      <c r="H38" s="19" t="s">
        <v>29</v>
      </c>
      <c r="I38" s="19"/>
      <c r="J38" s="19" t="s">
        <v>24</v>
      </c>
      <c r="K38" s="19" t="s">
        <v>25</v>
      </c>
      <c r="L38" s="19" t="s">
        <v>60</v>
      </c>
      <c r="M38" s="17">
        <f>45+50</f>
        <v>95</v>
      </c>
      <c r="N38" s="4">
        <v>571.86</v>
      </c>
      <c r="O38" s="4">
        <f t="shared" si="2"/>
        <v>54326.700000000004</v>
      </c>
      <c r="P38" s="39">
        <f t="shared" si="3"/>
        <v>60845.90400000001</v>
      </c>
      <c r="Q38" s="16"/>
    </row>
    <row r="39" spans="1:17" ht="33.75" x14ac:dyDescent="0.2">
      <c r="A39" s="19" t="s">
        <v>55</v>
      </c>
      <c r="B39" s="17">
        <v>32</v>
      </c>
      <c r="C39" s="19" t="s">
        <v>110</v>
      </c>
      <c r="D39" s="19" t="s">
        <v>111</v>
      </c>
      <c r="E39" s="19" t="s">
        <v>112</v>
      </c>
      <c r="F39" s="19" t="s">
        <v>59</v>
      </c>
      <c r="G39" s="19">
        <v>100</v>
      </c>
      <c r="H39" s="19" t="s">
        <v>29</v>
      </c>
      <c r="I39" s="19"/>
      <c r="J39" s="19" t="s">
        <v>24</v>
      </c>
      <c r="K39" s="19" t="s">
        <v>25</v>
      </c>
      <c r="L39" s="19" t="s">
        <v>60</v>
      </c>
      <c r="M39" s="17">
        <f>45+12</f>
        <v>57</v>
      </c>
      <c r="N39" s="4">
        <v>1386.72</v>
      </c>
      <c r="O39" s="4">
        <f t="shared" si="2"/>
        <v>79043.040000000008</v>
      </c>
      <c r="P39" s="39">
        <f t="shared" si="3"/>
        <v>88528.204800000021</v>
      </c>
      <c r="Q39" s="16"/>
    </row>
    <row r="40" spans="1:17" ht="33.75" x14ac:dyDescent="0.2">
      <c r="A40" s="19" t="s">
        <v>55</v>
      </c>
      <c r="B40" s="17">
        <v>33</v>
      </c>
      <c r="C40" s="19" t="s">
        <v>110</v>
      </c>
      <c r="D40" s="19" t="s">
        <v>111</v>
      </c>
      <c r="E40" s="19" t="s">
        <v>113</v>
      </c>
      <c r="F40" s="19" t="s">
        <v>59</v>
      </c>
      <c r="G40" s="19">
        <v>100</v>
      </c>
      <c r="H40" s="19" t="s">
        <v>29</v>
      </c>
      <c r="I40" s="19"/>
      <c r="J40" s="19" t="s">
        <v>24</v>
      </c>
      <c r="K40" s="19" t="s">
        <v>25</v>
      </c>
      <c r="L40" s="19" t="s">
        <v>60</v>
      </c>
      <c r="M40" s="17">
        <f>45+48</f>
        <v>93</v>
      </c>
      <c r="N40" s="4">
        <v>1849.23</v>
      </c>
      <c r="O40" s="4">
        <f t="shared" si="2"/>
        <v>171978.39</v>
      </c>
      <c r="P40" s="39">
        <f t="shared" si="3"/>
        <v>192615.79680000004</v>
      </c>
      <c r="Q40" s="16"/>
    </row>
    <row r="41" spans="1:17" ht="33.75" x14ac:dyDescent="0.2">
      <c r="A41" s="19" t="s">
        <v>55</v>
      </c>
      <c r="B41" s="17">
        <v>34</v>
      </c>
      <c r="C41" s="19" t="s">
        <v>114</v>
      </c>
      <c r="D41" s="19" t="s">
        <v>115</v>
      </c>
      <c r="E41" s="19" t="s">
        <v>116</v>
      </c>
      <c r="F41" s="19" t="s">
        <v>59</v>
      </c>
      <c r="G41" s="19">
        <v>100</v>
      </c>
      <c r="H41" s="19" t="s">
        <v>29</v>
      </c>
      <c r="I41" s="19"/>
      <c r="J41" s="19" t="s">
        <v>24</v>
      </c>
      <c r="K41" s="19" t="s">
        <v>25</v>
      </c>
      <c r="L41" s="19" t="s">
        <v>60</v>
      </c>
      <c r="M41" s="17">
        <f>20+20</f>
        <v>40</v>
      </c>
      <c r="N41" s="4">
        <v>571.86</v>
      </c>
      <c r="O41" s="4">
        <f t="shared" si="2"/>
        <v>22874.400000000001</v>
      </c>
      <c r="P41" s="39">
        <f t="shared" si="3"/>
        <v>25619.328000000005</v>
      </c>
      <c r="Q41" s="16"/>
    </row>
    <row r="42" spans="1:17" ht="33.75" x14ac:dyDescent="0.2">
      <c r="A42" s="19" t="s">
        <v>55</v>
      </c>
      <c r="B42" s="17">
        <v>35</v>
      </c>
      <c r="C42" s="19" t="s">
        <v>117</v>
      </c>
      <c r="D42" s="19" t="s">
        <v>118</v>
      </c>
      <c r="E42" s="19" t="s">
        <v>119</v>
      </c>
      <c r="F42" s="19" t="s">
        <v>59</v>
      </c>
      <c r="G42" s="19">
        <v>100</v>
      </c>
      <c r="H42" s="19" t="s">
        <v>29</v>
      </c>
      <c r="I42" s="19"/>
      <c r="J42" s="19" t="s">
        <v>24</v>
      </c>
      <c r="K42" s="19" t="s">
        <v>25</v>
      </c>
      <c r="L42" s="19" t="s">
        <v>60</v>
      </c>
      <c r="M42" s="17">
        <f>50+20</f>
        <v>70</v>
      </c>
      <c r="N42" s="4">
        <v>392.58000000000004</v>
      </c>
      <c r="O42" s="4">
        <f t="shared" si="2"/>
        <v>27480.600000000002</v>
      </c>
      <c r="P42" s="39">
        <f t="shared" si="3"/>
        <v>30778.272000000004</v>
      </c>
      <c r="Q42" s="16"/>
    </row>
    <row r="43" spans="1:17" ht="33.75" x14ac:dyDescent="0.2">
      <c r="A43" s="19" t="s">
        <v>55</v>
      </c>
      <c r="B43" s="17">
        <v>36</v>
      </c>
      <c r="C43" s="19" t="s">
        <v>120</v>
      </c>
      <c r="D43" s="19" t="s">
        <v>121</v>
      </c>
      <c r="E43" s="19" t="s">
        <v>122</v>
      </c>
      <c r="F43" s="19" t="s">
        <v>59</v>
      </c>
      <c r="G43" s="19">
        <v>100</v>
      </c>
      <c r="H43" s="19" t="s">
        <v>29</v>
      </c>
      <c r="I43" s="19"/>
      <c r="J43" s="19" t="s">
        <v>24</v>
      </c>
      <c r="K43" s="19" t="s">
        <v>25</v>
      </c>
      <c r="L43" s="19" t="s">
        <v>60</v>
      </c>
      <c r="M43" s="17">
        <f>20+24</f>
        <v>44</v>
      </c>
      <c r="N43" s="4">
        <v>733</v>
      </c>
      <c r="O43" s="4">
        <f t="shared" si="2"/>
        <v>32252</v>
      </c>
      <c r="P43" s="39">
        <f t="shared" si="3"/>
        <v>36122.240000000005</v>
      </c>
      <c r="Q43" s="16"/>
    </row>
    <row r="44" spans="1:17" ht="33.75" x14ac:dyDescent="0.2">
      <c r="A44" s="19" t="s">
        <v>55</v>
      </c>
      <c r="B44" s="17">
        <v>37</v>
      </c>
      <c r="C44" s="19" t="s">
        <v>120</v>
      </c>
      <c r="D44" s="19" t="s">
        <v>121</v>
      </c>
      <c r="E44" s="19" t="s">
        <v>123</v>
      </c>
      <c r="F44" s="19" t="s">
        <v>59</v>
      </c>
      <c r="G44" s="19">
        <v>100</v>
      </c>
      <c r="H44" s="19" t="s">
        <v>29</v>
      </c>
      <c r="I44" s="19"/>
      <c r="J44" s="19" t="s">
        <v>24</v>
      </c>
      <c r="K44" s="19" t="s">
        <v>25</v>
      </c>
      <c r="L44" s="19" t="s">
        <v>60</v>
      </c>
      <c r="M44" s="17">
        <f>20+24</f>
        <v>44</v>
      </c>
      <c r="N44" s="4">
        <v>2825.25</v>
      </c>
      <c r="O44" s="4">
        <f t="shared" si="2"/>
        <v>124311</v>
      </c>
      <c r="P44" s="39">
        <f t="shared" si="3"/>
        <v>139228.32</v>
      </c>
      <c r="Q44" s="16"/>
    </row>
    <row r="45" spans="1:17" ht="33.75" x14ac:dyDescent="0.2">
      <c r="A45" s="19" t="s">
        <v>55</v>
      </c>
      <c r="B45" s="17">
        <v>38</v>
      </c>
      <c r="C45" s="19" t="s">
        <v>124</v>
      </c>
      <c r="D45" s="19" t="s">
        <v>125</v>
      </c>
      <c r="E45" s="19" t="s">
        <v>126</v>
      </c>
      <c r="F45" s="19" t="s">
        <v>59</v>
      </c>
      <c r="G45" s="19">
        <v>100</v>
      </c>
      <c r="H45" s="19" t="s">
        <v>29</v>
      </c>
      <c r="I45" s="19"/>
      <c r="J45" s="19" t="s">
        <v>24</v>
      </c>
      <c r="K45" s="19" t="s">
        <v>25</v>
      </c>
      <c r="L45" s="19" t="s">
        <v>60</v>
      </c>
      <c r="M45" s="17">
        <f>20</f>
        <v>20</v>
      </c>
      <c r="N45" s="4">
        <v>427.41</v>
      </c>
      <c r="O45" s="4">
        <f t="shared" si="2"/>
        <v>8548.2000000000007</v>
      </c>
      <c r="P45" s="39">
        <f t="shared" si="3"/>
        <v>9573.9840000000022</v>
      </c>
      <c r="Q45" s="16"/>
    </row>
    <row r="46" spans="1:17" ht="33.75" x14ac:dyDescent="0.2">
      <c r="A46" s="19" t="s">
        <v>55</v>
      </c>
      <c r="B46" s="17">
        <v>39</v>
      </c>
      <c r="C46" s="19" t="s">
        <v>127</v>
      </c>
      <c r="D46" s="19" t="s">
        <v>128</v>
      </c>
      <c r="E46" s="19" t="s">
        <v>129</v>
      </c>
      <c r="F46" s="19" t="s">
        <v>59</v>
      </c>
      <c r="G46" s="19">
        <v>100</v>
      </c>
      <c r="H46" s="19" t="s">
        <v>29</v>
      </c>
      <c r="I46" s="19"/>
      <c r="J46" s="19" t="s">
        <v>24</v>
      </c>
      <c r="K46" s="19" t="s">
        <v>25</v>
      </c>
      <c r="L46" s="19" t="s">
        <v>60</v>
      </c>
      <c r="M46" s="17">
        <v>20</v>
      </c>
      <c r="N46" s="4">
        <v>1551.5</v>
      </c>
      <c r="O46" s="4">
        <f t="shared" si="2"/>
        <v>31030</v>
      </c>
      <c r="P46" s="39">
        <f t="shared" si="3"/>
        <v>34753.600000000006</v>
      </c>
      <c r="Q46" s="16"/>
    </row>
    <row r="47" spans="1:17" ht="33.75" x14ac:dyDescent="0.2">
      <c r="A47" s="19" t="s">
        <v>55</v>
      </c>
      <c r="B47" s="17">
        <v>40</v>
      </c>
      <c r="C47" s="19" t="s">
        <v>130</v>
      </c>
      <c r="D47" s="19" t="s">
        <v>131</v>
      </c>
      <c r="E47" s="19" t="s">
        <v>132</v>
      </c>
      <c r="F47" s="19" t="s">
        <v>59</v>
      </c>
      <c r="G47" s="19">
        <v>100</v>
      </c>
      <c r="H47" s="19" t="s">
        <v>29</v>
      </c>
      <c r="I47" s="19"/>
      <c r="J47" s="19" t="s">
        <v>24</v>
      </c>
      <c r="K47" s="19" t="s">
        <v>25</v>
      </c>
      <c r="L47" s="19" t="s">
        <v>60</v>
      </c>
      <c r="M47" s="17">
        <v>130</v>
      </c>
      <c r="N47" s="4">
        <v>554.31000000000006</v>
      </c>
      <c r="O47" s="4">
        <f t="shared" si="2"/>
        <v>72060.3</v>
      </c>
      <c r="P47" s="39">
        <f t="shared" si="3"/>
        <v>80707.536000000007</v>
      </c>
      <c r="Q47" s="16"/>
    </row>
    <row r="48" spans="1:17" ht="33.75" x14ac:dyDescent="0.2">
      <c r="A48" s="19" t="s">
        <v>55</v>
      </c>
      <c r="B48" s="17">
        <v>41</v>
      </c>
      <c r="C48" s="19" t="s">
        <v>133</v>
      </c>
      <c r="D48" s="19" t="s">
        <v>134</v>
      </c>
      <c r="E48" s="19" t="s">
        <v>135</v>
      </c>
      <c r="F48" s="19" t="s">
        <v>59</v>
      </c>
      <c r="G48" s="19">
        <v>100</v>
      </c>
      <c r="H48" s="19" t="s">
        <v>29</v>
      </c>
      <c r="I48" s="19"/>
      <c r="J48" s="19" t="s">
        <v>24</v>
      </c>
      <c r="K48" s="19" t="s">
        <v>25</v>
      </c>
      <c r="L48" s="19" t="s">
        <v>60</v>
      </c>
      <c r="M48" s="17">
        <f>45+103</f>
        <v>148</v>
      </c>
      <c r="N48" s="4">
        <v>138.51000000000002</v>
      </c>
      <c r="O48" s="4">
        <f t="shared" si="2"/>
        <v>20499.480000000003</v>
      </c>
      <c r="P48" s="39">
        <f t="shared" si="3"/>
        <v>22959.417600000004</v>
      </c>
      <c r="Q48" s="16"/>
    </row>
    <row r="49" spans="1:17" ht="33.75" x14ac:dyDescent="0.2">
      <c r="A49" s="19" t="s">
        <v>55</v>
      </c>
      <c r="B49" s="17">
        <v>42</v>
      </c>
      <c r="C49" s="19" t="s">
        <v>136</v>
      </c>
      <c r="D49" s="19" t="s">
        <v>137</v>
      </c>
      <c r="E49" s="19" t="s">
        <v>138</v>
      </c>
      <c r="F49" s="19" t="s">
        <v>59</v>
      </c>
      <c r="G49" s="19">
        <v>100</v>
      </c>
      <c r="H49" s="19" t="s">
        <v>29</v>
      </c>
      <c r="I49" s="19"/>
      <c r="J49" s="19" t="s">
        <v>24</v>
      </c>
      <c r="K49" s="19" t="s">
        <v>25</v>
      </c>
      <c r="L49" s="19" t="s">
        <v>60</v>
      </c>
      <c r="M49" s="17">
        <f>20+50</f>
        <v>70</v>
      </c>
      <c r="N49" s="4">
        <v>39.690000000000005</v>
      </c>
      <c r="O49" s="4">
        <f t="shared" si="2"/>
        <v>2778.3</v>
      </c>
      <c r="P49" s="39">
        <f t="shared" si="3"/>
        <v>3111.6960000000004</v>
      </c>
      <c r="Q49" s="16"/>
    </row>
    <row r="50" spans="1:17" ht="33.75" x14ac:dyDescent="0.2">
      <c r="A50" s="19" t="s">
        <v>55</v>
      </c>
      <c r="B50" s="17">
        <v>43</v>
      </c>
      <c r="C50" s="19" t="s">
        <v>139</v>
      </c>
      <c r="D50" s="19" t="s">
        <v>140</v>
      </c>
      <c r="E50" s="19" t="s">
        <v>141</v>
      </c>
      <c r="F50" s="19" t="s">
        <v>59</v>
      </c>
      <c r="G50" s="19">
        <v>100</v>
      </c>
      <c r="H50" s="19" t="s">
        <v>29</v>
      </c>
      <c r="I50" s="19"/>
      <c r="J50" s="19" t="s">
        <v>24</v>
      </c>
      <c r="K50" s="19" t="s">
        <v>25</v>
      </c>
      <c r="L50" s="19" t="s">
        <v>60</v>
      </c>
      <c r="M50" s="17">
        <f>20+50</f>
        <v>70</v>
      </c>
      <c r="N50" s="4">
        <v>245.75</v>
      </c>
      <c r="O50" s="4">
        <f t="shared" si="2"/>
        <v>17202.5</v>
      </c>
      <c r="P50" s="39">
        <f t="shared" si="3"/>
        <v>19266.800000000003</v>
      </c>
      <c r="Q50" s="16"/>
    </row>
    <row r="51" spans="1:17" ht="33.75" x14ac:dyDescent="0.2">
      <c r="A51" s="19" t="s">
        <v>55</v>
      </c>
      <c r="B51" s="17">
        <v>44</v>
      </c>
      <c r="C51" s="19" t="s">
        <v>130</v>
      </c>
      <c r="D51" s="19" t="s">
        <v>131</v>
      </c>
      <c r="E51" s="19" t="s">
        <v>142</v>
      </c>
      <c r="F51" s="19" t="s">
        <v>59</v>
      </c>
      <c r="G51" s="19">
        <v>100</v>
      </c>
      <c r="H51" s="19" t="s">
        <v>29</v>
      </c>
      <c r="I51" s="19"/>
      <c r="J51" s="19" t="s">
        <v>24</v>
      </c>
      <c r="K51" s="19" t="s">
        <v>25</v>
      </c>
      <c r="L51" s="19" t="s">
        <v>60</v>
      </c>
      <c r="M51" s="17">
        <f>45+103</f>
        <v>148</v>
      </c>
      <c r="N51" s="4">
        <v>554.31000000000006</v>
      </c>
      <c r="O51" s="4">
        <f t="shared" si="2"/>
        <v>82037.88</v>
      </c>
      <c r="P51" s="39">
        <f t="shared" si="3"/>
        <v>91882.425600000017</v>
      </c>
      <c r="Q51" s="16"/>
    </row>
    <row r="52" spans="1:17" ht="33.75" x14ac:dyDescent="0.2">
      <c r="A52" s="19" t="s">
        <v>55</v>
      </c>
      <c r="B52" s="17">
        <v>45</v>
      </c>
      <c r="C52" s="19" t="s">
        <v>143</v>
      </c>
      <c r="D52" s="19" t="s">
        <v>144</v>
      </c>
      <c r="E52" s="19" t="s">
        <v>145</v>
      </c>
      <c r="F52" s="19" t="s">
        <v>59</v>
      </c>
      <c r="G52" s="19">
        <v>100</v>
      </c>
      <c r="H52" s="19" t="s">
        <v>29</v>
      </c>
      <c r="I52" s="19"/>
      <c r="J52" s="19" t="s">
        <v>24</v>
      </c>
      <c r="K52" s="19" t="s">
        <v>25</v>
      </c>
      <c r="L52" s="19" t="s">
        <v>60</v>
      </c>
      <c r="M52" s="17">
        <f>20+20</f>
        <v>40</v>
      </c>
      <c r="N52" s="4">
        <v>4600</v>
      </c>
      <c r="O52" s="4">
        <f t="shared" si="2"/>
        <v>184000</v>
      </c>
      <c r="P52" s="39">
        <f t="shared" si="3"/>
        <v>206080.00000000003</v>
      </c>
      <c r="Q52" s="16"/>
    </row>
    <row r="53" spans="1:17" ht="33.75" x14ac:dyDescent="0.2">
      <c r="A53" s="19" t="s">
        <v>55</v>
      </c>
      <c r="B53" s="17">
        <v>46</v>
      </c>
      <c r="C53" s="19" t="s">
        <v>72</v>
      </c>
      <c r="D53" s="19" t="s">
        <v>73</v>
      </c>
      <c r="E53" s="19" t="s">
        <v>146</v>
      </c>
      <c r="F53" s="19" t="s">
        <v>59</v>
      </c>
      <c r="G53" s="19">
        <v>100</v>
      </c>
      <c r="H53" s="19" t="s">
        <v>29</v>
      </c>
      <c r="I53" s="19"/>
      <c r="J53" s="19" t="s">
        <v>24</v>
      </c>
      <c r="K53" s="19" t="s">
        <v>25</v>
      </c>
      <c r="L53" s="19" t="s">
        <v>60</v>
      </c>
      <c r="M53" s="17">
        <f>25+35</f>
        <v>60</v>
      </c>
      <c r="N53" s="4">
        <v>2000</v>
      </c>
      <c r="O53" s="4">
        <f t="shared" si="2"/>
        <v>120000</v>
      </c>
      <c r="P53" s="39">
        <f t="shared" si="3"/>
        <v>134400</v>
      </c>
      <c r="Q53" s="16"/>
    </row>
    <row r="54" spans="1:17" ht="33.75" x14ac:dyDescent="0.2">
      <c r="A54" s="19" t="s">
        <v>55</v>
      </c>
      <c r="B54" s="17">
        <v>47</v>
      </c>
      <c r="C54" s="19" t="s">
        <v>147</v>
      </c>
      <c r="D54" s="19" t="s">
        <v>148</v>
      </c>
      <c r="E54" s="19" t="s">
        <v>149</v>
      </c>
      <c r="F54" s="19" t="s">
        <v>59</v>
      </c>
      <c r="G54" s="19">
        <v>100</v>
      </c>
      <c r="H54" s="19" t="s">
        <v>29</v>
      </c>
      <c r="I54" s="19"/>
      <c r="J54" s="19" t="s">
        <v>150</v>
      </c>
      <c r="K54" s="19" t="s">
        <v>25</v>
      </c>
      <c r="L54" s="19" t="s">
        <v>60</v>
      </c>
      <c r="M54" s="17">
        <v>84</v>
      </c>
      <c r="N54" s="4">
        <v>1594.6200000000001</v>
      </c>
      <c r="O54" s="4">
        <f t="shared" si="2"/>
        <v>133948.08000000002</v>
      </c>
      <c r="P54" s="39">
        <f t="shared" si="3"/>
        <v>150021.84960000005</v>
      </c>
      <c r="Q54" s="16"/>
    </row>
    <row r="55" spans="1:17" ht="33.75" x14ac:dyDescent="0.2">
      <c r="A55" s="19" t="s">
        <v>55</v>
      </c>
      <c r="B55" s="17">
        <v>48</v>
      </c>
      <c r="C55" s="19" t="s">
        <v>133</v>
      </c>
      <c r="D55" s="19" t="s">
        <v>134</v>
      </c>
      <c r="E55" s="19" t="s">
        <v>151</v>
      </c>
      <c r="F55" s="19" t="s">
        <v>59</v>
      </c>
      <c r="G55" s="19">
        <v>100</v>
      </c>
      <c r="H55" s="19" t="s">
        <v>29</v>
      </c>
      <c r="I55" s="19"/>
      <c r="J55" s="19" t="s">
        <v>152</v>
      </c>
      <c r="K55" s="19" t="s">
        <v>25</v>
      </c>
      <c r="L55" s="19" t="s">
        <v>60</v>
      </c>
      <c r="M55" s="17">
        <v>50</v>
      </c>
      <c r="N55" s="4">
        <v>288.63</v>
      </c>
      <c r="O55" s="4">
        <f t="shared" si="2"/>
        <v>14431.5</v>
      </c>
      <c r="P55" s="39">
        <f t="shared" si="3"/>
        <v>16163.28</v>
      </c>
      <c r="Q55" s="16"/>
    </row>
    <row r="56" spans="1:17" ht="33.75" x14ac:dyDescent="0.2">
      <c r="A56" s="19" t="s">
        <v>55</v>
      </c>
      <c r="B56" s="17">
        <v>49</v>
      </c>
      <c r="C56" s="19" t="s">
        <v>153</v>
      </c>
      <c r="D56" s="19" t="s">
        <v>154</v>
      </c>
      <c r="E56" s="19" t="s">
        <v>155</v>
      </c>
      <c r="F56" s="19" t="s">
        <v>59</v>
      </c>
      <c r="G56" s="19">
        <v>100</v>
      </c>
      <c r="H56" s="19" t="s">
        <v>29</v>
      </c>
      <c r="I56" s="19"/>
      <c r="J56" s="19" t="s">
        <v>156</v>
      </c>
      <c r="K56" s="19" t="s">
        <v>25</v>
      </c>
      <c r="L56" s="19" t="s">
        <v>60</v>
      </c>
      <c r="M56" s="17">
        <v>150</v>
      </c>
      <c r="N56" s="4">
        <v>69</v>
      </c>
      <c r="O56" s="4">
        <f t="shared" si="2"/>
        <v>10350</v>
      </c>
      <c r="P56" s="39">
        <f t="shared" si="3"/>
        <v>11592.000000000002</v>
      </c>
      <c r="Q56" s="16"/>
    </row>
    <row r="57" spans="1:17" ht="33.75" x14ac:dyDescent="0.2">
      <c r="A57" s="19" t="s">
        <v>55</v>
      </c>
      <c r="B57" s="17">
        <v>50</v>
      </c>
      <c r="C57" s="19" t="s">
        <v>124</v>
      </c>
      <c r="D57" s="19" t="s">
        <v>125</v>
      </c>
      <c r="E57" s="19" t="s">
        <v>126</v>
      </c>
      <c r="F57" s="19" t="s">
        <v>59</v>
      </c>
      <c r="G57" s="19">
        <v>100</v>
      </c>
      <c r="H57" s="19" t="s">
        <v>29</v>
      </c>
      <c r="I57" s="19"/>
      <c r="J57" s="19" t="s">
        <v>157</v>
      </c>
      <c r="K57" s="19" t="s">
        <v>25</v>
      </c>
      <c r="L57" s="19" t="s">
        <v>60</v>
      </c>
      <c r="M57" s="17">
        <v>70</v>
      </c>
      <c r="N57" s="4">
        <v>427.41</v>
      </c>
      <c r="O57" s="4">
        <f t="shared" si="2"/>
        <v>29918.7</v>
      </c>
      <c r="P57" s="39">
        <f t="shared" si="3"/>
        <v>33508.944000000003</v>
      </c>
      <c r="Q57" s="16"/>
    </row>
    <row r="58" spans="1:17" ht="33.75" x14ac:dyDescent="0.2">
      <c r="A58" s="19" t="s">
        <v>55</v>
      </c>
      <c r="B58" s="17">
        <v>51</v>
      </c>
      <c r="C58" s="19" t="s">
        <v>158</v>
      </c>
      <c r="D58" s="19" t="s">
        <v>159</v>
      </c>
      <c r="E58" s="19" t="s">
        <v>160</v>
      </c>
      <c r="F58" s="19" t="s">
        <v>59</v>
      </c>
      <c r="G58" s="19">
        <v>100</v>
      </c>
      <c r="H58" s="19" t="s">
        <v>29</v>
      </c>
      <c r="I58" s="19"/>
      <c r="J58" s="19" t="s">
        <v>24</v>
      </c>
      <c r="K58" s="19" t="s">
        <v>25</v>
      </c>
      <c r="L58" s="19" t="s">
        <v>60</v>
      </c>
      <c r="M58" s="17">
        <v>20</v>
      </c>
      <c r="N58" s="4">
        <v>4434</v>
      </c>
      <c r="O58" s="4">
        <f>M58*N58</f>
        <v>88680</v>
      </c>
      <c r="P58" s="39">
        <f>O58*1.12</f>
        <v>99321.600000000006</v>
      </c>
      <c r="Q58" s="16"/>
    </row>
    <row r="59" spans="1:17" ht="33.75" x14ac:dyDescent="0.2">
      <c r="A59" s="19" t="s">
        <v>55</v>
      </c>
      <c r="B59" s="17">
        <v>52</v>
      </c>
      <c r="C59" s="19" t="s">
        <v>161</v>
      </c>
      <c r="D59" s="19" t="s">
        <v>162</v>
      </c>
      <c r="E59" s="19" t="s">
        <v>163</v>
      </c>
      <c r="F59" s="19" t="s">
        <v>59</v>
      </c>
      <c r="G59" s="19">
        <v>100</v>
      </c>
      <c r="H59" s="19" t="s">
        <v>29</v>
      </c>
      <c r="I59" s="19"/>
      <c r="J59" s="19" t="s">
        <v>24</v>
      </c>
      <c r="K59" s="19" t="s">
        <v>25</v>
      </c>
      <c r="L59" s="19" t="s">
        <v>60</v>
      </c>
      <c r="M59" s="17">
        <v>25</v>
      </c>
      <c r="N59" s="4">
        <v>1468.4400000000003</v>
      </c>
      <c r="O59" s="4">
        <f t="shared" ref="O59:O68" si="4">M59*N59</f>
        <v>36711.000000000007</v>
      </c>
      <c r="P59" s="39">
        <f t="shared" ref="P59:P68" si="5">O59*1.12</f>
        <v>41116.320000000014</v>
      </c>
      <c r="Q59" s="16"/>
    </row>
    <row r="60" spans="1:17" ht="33.75" x14ac:dyDescent="0.2">
      <c r="A60" s="19" t="s">
        <v>55</v>
      </c>
      <c r="B60" s="17">
        <v>53</v>
      </c>
      <c r="C60" s="19" t="s">
        <v>164</v>
      </c>
      <c r="D60" s="19" t="s">
        <v>165</v>
      </c>
      <c r="E60" s="19" t="s">
        <v>166</v>
      </c>
      <c r="F60" s="19" t="s">
        <v>59</v>
      </c>
      <c r="G60" s="19">
        <v>100</v>
      </c>
      <c r="H60" s="19" t="s">
        <v>29</v>
      </c>
      <c r="I60" s="19"/>
      <c r="J60" s="19" t="s">
        <v>24</v>
      </c>
      <c r="K60" s="19" t="s">
        <v>25</v>
      </c>
      <c r="L60" s="19" t="s">
        <v>60</v>
      </c>
      <c r="M60" s="17">
        <v>30</v>
      </c>
      <c r="N60" s="4">
        <v>985.33</v>
      </c>
      <c r="O60" s="4">
        <f t="shared" si="4"/>
        <v>29559.9</v>
      </c>
      <c r="P60" s="39">
        <f t="shared" si="5"/>
        <v>33107.088000000003</v>
      </c>
      <c r="Q60" s="16"/>
    </row>
    <row r="61" spans="1:17" ht="33.75" x14ac:dyDescent="0.2">
      <c r="A61" s="19" t="s">
        <v>55</v>
      </c>
      <c r="B61" s="17">
        <v>54</v>
      </c>
      <c r="C61" s="19" t="s">
        <v>167</v>
      </c>
      <c r="D61" s="19" t="s">
        <v>168</v>
      </c>
      <c r="E61" s="19" t="s">
        <v>168</v>
      </c>
      <c r="F61" s="19" t="s">
        <v>59</v>
      </c>
      <c r="G61" s="19">
        <v>100</v>
      </c>
      <c r="H61" s="19" t="s">
        <v>29</v>
      </c>
      <c r="I61" s="19"/>
      <c r="J61" s="19" t="s">
        <v>24</v>
      </c>
      <c r="K61" s="19" t="s">
        <v>25</v>
      </c>
      <c r="L61" s="19" t="s">
        <v>60</v>
      </c>
      <c r="M61" s="17">
        <v>20</v>
      </c>
      <c r="N61" s="4">
        <v>5670.08</v>
      </c>
      <c r="O61" s="4">
        <f t="shared" si="4"/>
        <v>113401.60000000001</v>
      </c>
      <c r="P61" s="39">
        <f t="shared" si="5"/>
        <v>127009.79200000002</v>
      </c>
      <c r="Q61" s="16"/>
    </row>
    <row r="62" spans="1:17" ht="33.75" x14ac:dyDescent="0.2">
      <c r="A62" s="19" t="s">
        <v>55</v>
      </c>
      <c r="B62" s="17">
        <v>55</v>
      </c>
      <c r="C62" s="19" t="s">
        <v>169</v>
      </c>
      <c r="D62" s="19" t="s">
        <v>170</v>
      </c>
      <c r="E62" s="19" t="s">
        <v>171</v>
      </c>
      <c r="F62" s="19" t="s">
        <v>59</v>
      </c>
      <c r="G62" s="19">
        <v>100</v>
      </c>
      <c r="H62" s="19" t="s">
        <v>29</v>
      </c>
      <c r="I62" s="19"/>
      <c r="J62" s="19" t="s">
        <v>24</v>
      </c>
      <c r="K62" s="19" t="s">
        <v>25</v>
      </c>
      <c r="L62" s="19" t="s">
        <v>60</v>
      </c>
      <c r="M62" s="17">
        <v>20</v>
      </c>
      <c r="N62" s="4">
        <v>4239.3600000000006</v>
      </c>
      <c r="O62" s="4">
        <f t="shared" si="4"/>
        <v>84787.200000000012</v>
      </c>
      <c r="P62" s="39">
        <f t="shared" si="5"/>
        <v>94961.664000000019</v>
      </c>
      <c r="Q62" s="16"/>
    </row>
    <row r="63" spans="1:17" ht="33.75" x14ac:dyDescent="0.2">
      <c r="A63" s="19" t="s">
        <v>55</v>
      </c>
      <c r="B63" s="17">
        <v>56</v>
      </c>
      <c r="C63" s="19" t="s">
        <v>169</v>
      </c>
      <c r="D63" s="19" t="s">
        <v>170</v>
      </c>
      <c r="E63" s="19" t="s">
        <v>172</v>
      </c>
      <c r="F63" s="19" t="s">
        <v>59</v>
      </c>
      <c r="G63" s="19">
        <v>100</v>
      </c>
      <c r="H63" s="19" t="s">
        <v>29</v>
      </c>
      <c r="I63" s="19"/>
      <c r="J63" s="19" t="s">
        <v>24</v>
      </c>
      <c r="K63" s="19" t="s">
        <v>25</v>
      </c>
      <c r="L63" s="19" t="s">
        <v>60</v>
      </c>
      <c r="M63" s="17">
        <v>6</v>
      </c>
      <c r="N63" s="4">
        <v>5148.3600000000006</v>
      </c>
      <c r="O63" s="4">
        <f t="shared" si="4"/>
        <v>30890.160000000003</v>
      </c>
      <c r="P63" s="39">
        <f t="shared" si="5"/>
        <v>34596.979200000009</v>
      </c>
      <c r="Q63" s="16"/>
    </row>
    <row r="64" spans="1:17" ht="33.75" x14ac:dyDescent="0.2">
      <c r="A64" s="19" t="s">
        <v>55</v>
      </c>
      <c r="B64" s="17">
        <v>57</v>
      </c>
      <c r="C64" s="19" t="s">
        <v>173</v>
      </c>
      <c r="D64" s="19" t="s">
        <v>174</v>
      </c>
      <c r="E64" s="19" t="s">
        <v>175</v>
      </c>
      <c r="F64" s="19" t="s">
        <v>59</v>
      </c>
      <c r="G64" s="19">
        <v>100</v>
      </c>
      <c r="H64" s="19" t="s">
        <v>29</v>
      </c>
      <c r="I64" s="19"/>
      <c r="J64" s="19" t="s">
        <v>24</v>
      </c>
      <c r="K64" s="19" t="s">
        <v>25</v>
      </c>
      <c r="L64" s="19" t="s">
        <v>60</v>
      </c>
      <c r="M64" s="17">
        <v>500</v>
      </c>
      <c r="N64" s="4">
        <v>110.52</v>
      </c>
      <c r="O64" s="4">
        <f t="shared" si="4"/>
        <v>55260</v>
      </c>
      <c r="P64" s="39">
        <f t="shared" si="5"/>
        <v>61891.200000000004</v>
      </c>
      <c r="Q64" s="16"/>
    </row>
    <row r="65" spans="1:17" ht="33.75" x14ac:dyDescent="0.2">
      <c r="A65" s="19" t="s">
        <v>55</v>
      </c>
      <c r="B65" s="17">
        <v>58</v>
      </c>
      <c r="C65" s="19" t="s">
        <v>173</v>
      </c>
      <c r="D65" s="19" t="s">
        <v>174</v>
      </c>
      <c r="E65" s="19" t="s">
        <v>176</v>
      </c>
      <c r="F65" s="19" t="s">
        <v>59</v>
      </c>
      <c r="G65" s="19">
        <v>100</v>
      </c>
      <c r="H65" s="19" t="s">
        <v>29</v>
      </c>
      <c r="I65" s="19"/>
      <c r="J65" s="19" t="s">
        <v>24</v>
      </c>
      <c r="K65" s="19" t="s">
        <v>25</v>
      </c>
      <c r="L65" s="19" t="s">
        <v>60</v>
      </c>
      <c r="M65" s="17">
        <v>500</v>
      </c>
      <c r="N65" s="4">
        <v>169.92000000000002</v>
      </c>
      <c r="O65" s="4">
        <f t="shared" si="4"/>
        <v>84960.000000000015</v>
      </c>
      <c r="P65" s="39">
        <f t="shared" si="5"/>
        <v>95155.200000000026</v>
      </c>
      <c r="Q65" s="16"/>
    </row>
    <row r="66" spans="1:17" ht="33.75" x14ac:dyDescent="0.2">
      <c r="A66" s="19" t="s">
        <v>55</v>
      </c>
      <c r="B66" s="17">
        <v>59</v>
      </c>
      <c r="C66" s="19" t="s">
        <v>177</v>
      </c>
      <c r="D66" s="19" t="s">
        <v>178</v>
      </c>
      <c r="E66" s="19" t="s">
        <v>179</v>
      </c>
      <c r="F66" s="19" t="s">
        <v>59</v>
      </c>
      <c r="G66" s="19">
        <v>100</v>
      </c>
      <c r="H66" s="19" t="s">
        <v>29</v>
      </c>
      <c r="I66" s="19"/>
      <c r="J66" s="19" t="s">
        <v>24</v>
      </c>
      <c r="K66" s="19" t="s">
        <v>25</v>
      </c>
      <c r="L66" s="19" t="s">
        <v>180</v>
      </c>
      <c r="M66" s="17">
        <v>100</v>
      </c>
      <c r="N66" s="4">
        <v>396</v>
      </c>
      <c r="O66" s="4">
        <f t="shared" si="4"/>
        <v>39600</v>
      </c>
      <c r="P66" s="39">
        <f t="shared" si="5"/>
        <v>44352.000000000007</v>
      </c>
      <c r="Q66" s="16"/>
    </row>
    <row r="67" spans="1:17" ht="33.75" x14ac:dyDescent="0.2">
      <c r="A67" s="19" t="s">
        <v>55</v>
      </c>
      <c r="B67" s="17">
        <v>60</v>
      </c>
      <c r="C67" s="19" t="s">
        <v>181</v>
      </c>
      <c r="D67" s="19" t="s">
        <v>182</v>
      </c>
      <c r="E67" s="19" t="s">
        <v>183</v>
      </c>
      <c r="F67" s="19" t="s">
        <v>59</v>
      </c>
      <c r="G67" s="19">
        <v>100</v>
      </c>
      <c r="H67" s="19" t="s">
        <v>29</v>
      </c>
      <c r="I67" s="19"/>
      <c r="J67" s="19" t="s">
        <v>24</v>
      </c>
      <c r="K67" s="19" t="s">
        <v>25</v>
      </c>
      <c r="L67" s="19" t="s">
        <v>60</v>
      </c>
      <c r="M67" s="17">
        <v>4</v>
      </c>
      <c r="N67" s="4">
        <v>6801</v>
      </c>
      <c r="O67" s="4">
        <f t="shared" si="4"/>
        <v>27204</v>
      </c>
      <c r="P67" s="39">
        <f t="shared" si="5"/>
        <v>30468.480000000003</v>
      </c>
      <c r="Q67" s="16"/>
    </row>
    <row r="68" spans="1:17" ht="33.75" x14ac:dyDescent="0.2">
      <c r="A68" s="19" t="s">
        <v>55</v>
      </c>
      <c r="B68" s="17">
        <v>61</v>
      </c>
      <c r="C68" s="19" t="s">
        <v>184</v>
      </c>
      <c r="D68" s="19" t="s">
        <v>185</v>
      </c>
      <c r="E68" s="19" t="s">
        <v>186</v>
      </c>
      <c r="F68" s="19" t="s">
        <v>59</v>
      </c>
      <c r="G68" s="19">
        <v>100</v>
      </c>
      <c r="H68" s="19" t="s">
        <v>29</v>
      </c>
      <c r="I68" s="19"/>
      <c r="J68" s="19" t="s">
        <v>24</v>
      </c>
      <c r="K68" s="19" t="s">
        <v>25</v>
      </c>
      <c r="L68" s="19" t="s">
        <v>60</v>
      </c>
      <c r="M68" s="17">
        <v>5</v>
      </c>
      <c r="N68" s="4">
        <v>738</v>
      </c>
      <c r="O68" s="4">
        <f t="shared" si="4"/>
        <v>3690</v>
      </c>
      <c r="P68" s="39">
        <f t="shared" si="5"/>
        <v>4132.8</v>
      </c>
      <c r="Q68" s="16"/>
    </row>
    <row r="69" spans="1:17" ht="11.25" customHeight="1" x14ac:dyDescent="0.2">
      <c r="A69" s="17"/>
      <c r="B69" s="60" t="s">
        <v>187</v>
      </c>
      <c r="C69" s="61"/>
      <c r="D69" s="40"/>
      <c r="E69" s="40"/>
      <c r="F69" s="40"/>
      <c r="G69" s="41"/>
      <c r="H69" s="41"/>
      <c r="I69" s="41"/>
      <c r="J69" s="41"/>
      <c r="K69" s="40"/>
      <c r="L69" s="40"/>
      <c r="M69" s="41"/>
      <c r="N69" s="41"/>
      <c r="O69" s="42">
        <f>SUM(O5:O68)</f>
        <v>997299733.7152499</v>
      </c>
      <c r="P69" s="42">
        <f>SUM(P5:P68)</f>
        <v>1116975701.7610795</v>
      </c>
      <c r="Q69" s="16"/>
    </row>
    <row r="70" spans="1:17" ht="45" x14ac:dyDescent="0.2">
      <c r="A70" s="17" t="s">
        <v>18</v>
      </c>
      <c r="B70" s="17">
        <v>1</v>
      </c>
      <c r="C70" s="18" t="s">
        <v>188</v>
      </c>
      <c r="D70" s="19" t="s">
        <v>189</v>
      </c>
      <c r="E70" s="19" t="s">
        <v>190</v>
      </c>
      <c r="F70" s="19" t="s">
        <v>34</v>
      </c>
      <c r="G70" s="13">
        <v>100</v>
      </c>
      <c r="H70" s="20" t="s">
        <v>29</v>
      </c>
      <c r="I70" s="17"/>
      <c r="J70" s="17" t="s">
        <v>24</v>
      </c>
      <c r="K70" s="17" t="s">
        <v>25</v>
      </c>
      <c r="L70" s="21" t="s">
        <v>191</v>
      </c>
      <c r="M70" s="29">
        <v>1</v>
      </c>
      <c r="N70" s="5">
        <v>78199.8</v>
      </c>
      <c r="O70" s="2">
        <f t="shared" ref="O70:O73" si="6">M70*N70</f>
        <v>78199.8</v>
      </c>
      <c r="P70" s="2">
        <f t="shared" ref="P70:P73" si="7">O70*1.12</f>
        <v>87583.776000000013</v>
      </c>
    </row>
    <row r="71" spans="1:17" ht="45" x14ac:dyDescent="0.2">
      <c r="A71" s="17" t="s">
        <v>18</v>
      </c>
      <c r="B71" s="17">
        <v>2</v>
      </c>
      <c r="C71" s="18" t="s">
        <v>188</v>
      </c>
      <c r="D71" s="19" t="s">
        <v>189</v>
      </c>
      <c r="E71" s="19" t="s">
        <v>192</v>
      </c>
      <c r="F71" s="19" t="s">
        <v>34</v>
      </c>
      <c r="G71" s="13">
        <v>100</v>
      </c>
      <c r="H71" s="20" t="s">
        <v>29</v>
      </c>
      <c r="I71" s="17"/>
      <c r="J71" s="17" t="s">
        <v>24</v>
      </c>
      <c r="K71" s="17" t="s">
        <v>25</v>
      </c>
      <c r="L71" s="21" t="s">
        <v>191</v>
      </c>
      <c r="M71" s="29">
        <v>1</v>
      </c>
      <c r="N71" s="5">
        <v>568958.03700000001</v>
      </c>
      <c r="O71" s="2">
        <f t="shared" si="6"/>
        <v>568958.03700000001</v>
      </c>
      <c r="P71" s="2">
        <f t="shared" si="7"/>
        <v>637233.00144000002</v>
      </c>
    </row>
    <row r="72" spans="1:17" ht="33.75" x14ac:dyDescent="0.2">
      <c r="A72" s="17" t="s">
        <v>18</v>
      </c>
      <c r="B72" s="17">
        <v>3</v>
      </c>
      <c r="C72" s="18" t="s">
        <v>193</v>
      </c>
      <c r="D72" s="19" t="s">
        <v>194</v>
      </c>
      <c r="E72" s="19" t="s">
        <v>195</v>
      </c>
      <c r="F72" s="19" t="s">
        <v>34</v>
      </c>
      <c r="G72" s="13">
        <v>100</v>
      </c>
      <c r="H72" s="20" t="s">
        <v>29</v>
      </c>
      <c r="I72" s="17"/>
      <c r="J72" s="17" t="s">
        <v>24</v>
      </c>
      <c r="K72" s="17" t="s">
        <v>25</v>
      </c>
      <c r="L72" s="21" t="s">
        <v>191</v>
      </c>
      <c r="M72" s="29">
        <v>1</v>
      </c>
      <c r="N72" s="5">
        <v>271054.8</v>
      </c>
      <c r="O72" s="2">
        <f t="shared" si="6"/>
        <v>271054.8</v>
      </c>
      <c r="P72" s="2">
        <f t="shared" si="7"/>
        <v>303581.37599999999</v>
      </c>
    </row>
    <row r="73" spans="1:17" ht="33.75" x14ac:dyDescent="0.2">
      <c r="A73" s="17" t="s">
        <v>18</v>
      </c>
      <c r="B73" s="17">
        <v>4</v>
      </c>
      <c r="C73" s="18" t="s">
        <v>196</v>
      </c>
      <c r="D73" s="19" t="s">
        <v>197</v>
      </c>
      <c r="E73" s="19" t="s">
        <v>198</v>
      </c>
      <c r="F73" s="19" t="s">
        <v>34</v>
      </c>
      <c r="G73" s="13">
        <v>100</v>
      </c>
      <c r="H73" s="20" t="s">
        <v>29</v>
      </c>
      <c r="I73" s="17"/>
      <c r="J73" s="17" t="s">
        <v>24</v>
      </c>
      <c r="K73" s="17" t="s">
        <v>25</v>
      </c>
      <c r="L73" s="21" t="s">
        <v>191</v>
      </c>
      <c r="M73" s="29">
        <v>1</v>
      </c>
      <c r="N73" s="5">
        <v>186379.2</v>
      </c>
      <c r="O73" s="2">
        <f t="shared" si="6"/>
        <v>186379.2</v>
      </c>
      <c r="P73" s="2">
        <f t="shared" si="7"/>
        <v>208744.70400000003</v>
      </c>
    </row>
    <row r="74" spans="1:17" s="34" customFormat="1" ht="33.75" x14ac:dyDescent="0.2">
      <c r="A74" s="17" t="s">
        <v>199</v>
      </c>
      <c r="B74" s="17">
        <v>5</v>
      </c>
      <c r="C74" s="31" t="s">
        <v>196</v>
      </c>
      <c r="D74" s="17" t="s">
        <v>197</v>
      </c>
      <c r="E74" s="17" t="s">
        <v>200</v>
      </c>
      <c r="F74" s="17" t="s">
        <v>34</v>
      </c>
      <c r="G74" s="17">
        <v>100</v>
      </c>
      <c r="H74" s="32" t="s">
        <v>23</v>
      </c>
      <c r="I74" s="17"/>
      <c r="J74" s="17" t="s">
        <v>24</v>
      </c>
      <c r="K74" s="17" t="s">
        <v>25</v>
      </c>
      <c r="L74" s="21" t="s">
        <v>191</v>
      </c>
      <c r="M74" s="29">
        <v>1</v>
      </c>
      <c r="N74" s="1">
        <v>772708.83</v>
      </c>
      <c r="O74" s="2">
        <f t="shared" si="0"/>
        <v>772708.83</v>
      </c>
      <c r="P74" s="2">
        <f t="shared" si="1"/>
        <v>865433.88959999999</v>
      </c>
      <c r="Q74" s="33"/>
    </row>
    <row r="75" spans="1:17" s="34" customFormat="1" ht="33.75" x14ac:dyDescent="0.2">
      <c r="A75" s="17" t="s">
        <v>199</v>
      </c>
      <c r="B75" s="17">
        <v>6</v>
      </c>
      <c r="C75" s="31" t="s">
        <v>196</v>
      </c>
      <c r="D75" s="17" t="s">
        <v>197</v>
      </c>
      <c r="E75" s="17" t="s">
        <v>200</v>
      </c>
      <c r="F75" s="17" t="s">
        <v>34</v>
      </c>
      <c r="G75" s="13">
        <v>100</v>
      </c>
      <c r="H75" s="32" t="s">
        <v>27</v>
      </c>
      <c r="I75" s="17"/>
      <c r="J75" s="17" t="s">
        <v>24</v>
      </c>
      <c r="K75" s="17" t="s">
        <v>25</v>
      </c>
      <c r="L75" s="21" t="s">
        <v>191</v>
      </c>
      <c r="M75" s="29">
        <v>1</v>
      </c>
      <c r="N75" s="1">
        <v>41956000.530000001</v>
      </c>
      <c r="O75" s="2">
        <f t="shared" si="0"/>
        <v>41956000.530000001</v>
      </c>
      <c r="P75" s="2">
        <f t="shared" si="1"/>
        <v>46990720.593600005</v>
      </c>
      <c r="Q75" s="33"/>
    </row>
    <row r="76" spans="1:17" x14ac:dyDescent="0.2">
      <c r="A76" s="17"/>
      <c r="B76" s="17"/>
      <c r="C76" s="18"/>
      <c r="D76" s="19"/>
      <c r="E76" s="19"/>
      <c r="F76" s="19"/>
      <c r="G76" s="13"/>
      <c r="H76" s="20"/>
      <c r="I76" s="17"/>
      <c r="J76" s="17"/>
      <c r="K76" s="17"/>
      <c r="L76" s="21"/>
      <c r="M76" s="29"/>
      <c r="N76" s="1"/>
      <c r="O76" s="43">
        <f>SUM(O70:O75)</f>
        <v>43833301.197000004</v>
      </c>
      <c r="P76" s="43">
        <f>SUM(P70:P75)</f>
        <v>49093297.340640008</v>
      </c>
      <c r="Q76" s="16"/>
    </row>
  </sheetData>
  <mergeCells count="32">
    <mergeCell ref="F10:F11"/>
    <mergeCell ref="B4:C4"/>
    <mergeCell ref="A10:A11"/>
    <mergeCell ref="B10:B11"/>
    <mergeCell ref="D10:D11"/>
    <mergeCell ref="E10:E11"/>
    <mergeCell ref="G10:G11"/>
    <mergeCell ref="H10:H11"/>
    <mergeCell ref="I10:I11"/>
    <mergeCell ref="K10:K11"/>
    <mergeCell ref="L10:L11"/>
    <mergeCell ref="L12:L13"/>
    <mergeCell ref="A14:A15"/>
    <mergeCell ref="B14:B15"/>
    <mergeCell ref="D14:D15"/>
    <mergeCell ref="E14:E15"/>
    <mergeCell ref="F14:F15"/>
    <mergeCell ref="A12:A13"/>
    <mergeCell ref="B12:B13"/>
    <mergeCell ref="D12:D13"/>
    <mergeCell ref="E12:E13"/>
    <mergeCell ref="F12:F13"/>
    <mergeCell ref="B69:C69"/>
    <mergeCell ref="G12:G13"/>
    <mergeCell ref="H12:H13"/>
    <mergeCell ref="I12:I13"/>
    <mergeCell ref="K12:K13"/>
    <mergeCell ref="G14:G15"/>
    <mergeCell ref="H14:H15"/>
    <mergeCell ref="I14:I15"/>
    <mergeCell ref="K14:K15"/>
    <mergeCell ref="L14:L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68B88-93AF-4275-A673-F17464BB0E67}">
  <dimension ref="A1:Q78"/>
  <sheetViews>
    <sheetView workbookViewId="0">
      <selection activeCell="I8" sqref="I8"/>
    </sheetView>
  </sheetViews>
  <sheetFormatPr defaultRowHeight="11.25" x14ac:dyDescent="0.2"/>
  <cols>
    <col min="1" max="1" width="7.28515625" style="44" customWidth="1"/>
    <col min="2" max="2" width="4.28515625" style="44" customWidth="1"/>
    <col min="3" max="3" width="14.7109375" style="12" customWidth="1"/>
    <col min="4" max="5" width="25.7109375" style="44" customWidth="1"/>
    <col min="6" max="6" width="8.7109375" style="44" customWidth="1"/>
    <col min="7" max="7" width="9.5703125" style="12" customWidth="1"/>
    <col min="8" max="8" width="16.140625" style="45" customWidth="1"/>
    <col min="9" max="9" width="9.85546875" style="12" customWidth="1"/>
    <col min="10" max="10" width="9.7109375" style="12" customWidth="1"/>
    <col min="11" max="11" width="30.42578125" style="44" customWidth="1"/>
    <col min="12" max="12" width="10.7109375" style="44" customWidth="1"/>
    <col min="13" max="13" width="12.5703125" style="12" customWidth="1"/>
    <col min="14" max="14" width="15.85546875" style="12" customWidth="1"/>
    <col min="15" max="16" width="14.7109375" style="12" customWidth="1"/>
    <col min="17" max="17" width="9.42578125" style="3" bestFit="1" customWidth="1"/>
    <col min="18" max="16384" width="9.140625" style="12"/>
  </cols>
  <sheetData>
    <row r="1" spans="1:17" s="8" customFormat="1" ht="22.5" customHeight="1" thickBot="1" x14ac:dyDescent="0.3">
      <c r="A1" s="6" t="s">
        <v>0</v>
      </c>
      <c r="B1" s="7"/>
      <c r="C1" s="7"/>
      <c r="D1" s="7"/>
      <c r="E1" s="7"/>
      <c r="F1" s="7"/>
      <c r="H1" s="9"/>
      <c r="K1" s="10"/>
      <c r="L1" s="10"/>
      <c r="Q1" s="11"/>
    </row>
    <row r="2" spans="1:17" ht="79.5" thickBot="1" x14ac:dyDescent="0.25">
      <c r="A2" s="46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47" t="s">
        <v>8</v>
      </c>
      <c r="I2" s="47" t="s">
        <v>9</v>
      </c>
      <c r="J2" s="47" t="s">
        <v>10</v>
      </c>
      <c r="K2" s="47" t="s">
        <v>11</v>
      </c>
      <c r="L2" s="47" t="s">
        <v>12</v>
      </c>
      <c r="M2" s="47" t="s">
        <v>13</v>
      </c>
      <c r="N2" s="47" t="s">
        <v>14</v>
      </c>
      <c r="O2" s="47" t="s">
        <v>15</v>
      </c>
      <c r="P2" s="48" t="s">
        <v>16</v>
      </c>
    </row>
    <row r="3" spans="1:17" ht="12" thickBot="1" x14ac:dyDescent="0.25">
      <c r="A3" s="49">
        <v>1</v>
      </c>
      <c r="B3" s="50">
        <v>2</v>
      </c>
      <c r="C3" s="50">
        <v>3</v>
      </c>
      <c r="D3" s="50">
        <v>4</v>
      </c>
      <c r="E3" s="50">
        <v>5</v>
      </c>
      <c r="F3" s="50">
        <v>6</v>
      </c>
      <c r="G3" s="50">
        <v>7</v>
      </c>
      <c r="H3" s="50">
        <v>8</v>
      </c>
      <c r="I3" s="50">
        <v>9</v>
      </c>
      <c r="J3" s="50">
        <v>10</v>
      </c>
      <c r="K3" s="50">
        <v>11</v>
      </c>
      <c r="L3" s="50">
        <v>12</v>
      </c>
      <c r="M3" s="50">
        <v>13</v>
      </c>
      <c r="N3" s="50">
        <v>14</v>
      </c>
      <c r="O3" s="50">
        <v>15</v>
      </c>
      <c r="P3" s="51">
        <v>16</v>
      </c>
    </row>
    <row r="4" spans="1:17" x14ac:dyDescent="0.2">
      <c r="A4" s="13"/>
      <c r="B4" s="62" t="s">
        <v>17</v>
      </c>
      <c r="C4" s="63"/>
      <c r="D4" s="14"/>
      <c r="E4" s="14"/>
      <c r="F4" s="14"/>
      <c r="G4" s="15"/>
      <c r="H4" s="15"/>
      <c r="I4" s="15"/>
      <c r="J4" s="15"/>
      <c r="K4" s="14"/>
      <c r="L4" s="14"/>
      <c r="M4" s="15"/>
      <c r="N4" s="15"/>
      <c r="O4" s="15"/>
      <c r="P4" s="15"/>
      <c r="Q4" s="16"/>
    </row>
    <row r="5" spans="1:17" ht="33.75" x14ac:dyDescent="0.2">
      <c r="A5" s="17" t="s">
        <v>18</v>
      </c>
      <c r="B5" s="17">
        <v>1</v>
      </c>
      <c r="C5" s="18" t="s">
        <v>19</v>
      </c>
      <c r="D5" s="19" t="s">
        <v>20</v>
      </c>
      <c r="E5" s="19" t="s">
        <v>21</v>
      </c>
      <c r="F5" s="19" t="s">
        <v>22</v>
      </c>
      <c r="G5" s="17">
        <v>100</v>
      </c>
      <c r="H5" s="20" t="s">
        <v>23</v>
      </c>
      <c r="I5" s="17"/>
      <c r="J5" s="17" t="s">
        <v>24</v>
      </c>
      <c r="K5" s="17" t="s">
        <v>25</v>
      </c>
      <c r="L5" s="21" t="s">
        <v>26</v>
      </c>
      <c r="M5" s="22">
        <v>4512953</v>
      </c>
      <c r="N5" s="23">
        <v>47.86</v>
      </c>
      <c r="O5" s="24">
        <f>M5*N5</f>
        <v>215989930.57999998</v>
      </c>
      <c r="P5" s="24">
        <f>O5*1.12</f>
        <v>241908722.24959999</v>
      </c>
    </row>
    <row r="6" spans="1:17" ht="33.75" x14ac:dyDescent="0.2">
      <c r="A6" s="25" t="s">
        <v>18</v>
      </c>
      <c r="B6" s="25">
        <v>2</v>
      </c>
      <c r="C6" s="26" t="s">
        <v>19</v>
      </c>
      <c r="D6" s="27" t="s">
        <v>20</v>
      </c>
      <c r="E6" s="27" t="s">
        <v>21</v>
      </c>
      <c r="F6" s="27" t="s">
        <v>22</v>
      </c>
      <c r="G6" s="13">
        <v>100</v>
      </c>
      <c r="H6" s="28" t="s">
        <v>27</v>
      </c>
      <c r="I6" s="25"/>
      <c r="J6" s="25" t="s">
        <v>24</v>
      </c>
      <c r="K6" s="25" t="s">
        <v>25</v>
      </c>
      <c r="L6" s="21" t="s">
        <v>26</v>
      </c>
      <c r="M6" s="29">
        <v>12407405</v>
      </c>
      <c r="N6" s="1">
        <v>47.86</v>
      </c>
      <c r="O6" s="2">
        <f t="shared" ref="O6:O77" si="0">M6*N6</f>
        <v>593818403.29999995</v>
      </c>
      <c r="P6" s="2">
        <f t="shared" ref="P6:P77" si="1">O6*1.12</f>
        <v>665076611.69599998</v>
      </c>
    </row>
    <row r="7" spans="1:17" ht="33.75" x14ac:dyDescent="0.2">
      <c r="A7" s="17" t="s">
        <v>18</v>
      </c>
      <c r="B7" s="17">
        <v>3</v>
      </c>
      <c r="C7" s="18" t="s">
        <v>19</v>
      </c>
      <c r="D7" s="19" t="s">
        <v>20</v>
      </c>
      <c r="E7" s="19" t="s">
        <v>21</v>
      </c>
      <c r="F7" s="19" t="s">
        <v>22</v>
      </c>
      <c r="G7" s="17">
        <v>100</v>
      </c>
      <c r="H7" s="20" t="s">
        <v>28</v>
      </c>
      <c r="I7" s="17"/>
      <c r="J7" s="17" t="s">
        <v>24</v>
      </c>
      <c r="K7" s="17" t="s">
        <v>25</v>
      </c>
      <c r="L7" s="21" t="s">
        <v>26</v>
      </c>
      <c r="M7" s="29">
        <v>1241879.6980000001</v>
      </c>
      <c r="N7" s="1">
        <v>29.78</v>
      </c>
      <c r="O7" s="2">
        <f t="shared" si="0"/>
        <v>36983177.406440005</v>
      </c>
      <c r="P7" s="2">
        <f t="shared" si="1"/>
        <v>41421158.695212811</v>
      </c>
    </row>
    <row r="8" spans="1:17" ht="33.75" x14ac:dyDescent="0.2">
      <c r="A8" s="17" t="s">
        <v>18</v>
      </c>
      <c r="B8" s="17">
        <v>4</v>
      </c>
      <c r="C8" s="18" t="s">
        <v>19</v>
      </c>
      <c r="D8" s="19" t="s">
        <v>20</v>
      </c>
      <c r="E8" s="19" t="s">
        <v>21</v>
      </c>
      <c r="F8" s="19" t="s">
        <v>22</v>
      </c>
      <c r="G8" s="13">
        <v>100</v>
      </c>
      <c r="H8" s="30" t="s">
        <v>29</v>
      </c>
      <c r="I8" s="17"/>
      <c r="J8" s="17" t="s">
        <v>24</v>
      </c>
      <c r="K8" s="17" t="s">
        <v>25</v>
      </c>
      <c r="L8" s="21" t="s">
        <v>26</v>
      </c>
      <c r="M8" s="29">
        <v>188114.204</v>
      </c>
      <c r="N8" s="1">
        <v>29.78</v>
      </c>
      <c r="O8" s="2">
        <f t="shared" si="0"/>
        <v>5602040.9951200001</v>
      </c>
      <c r="P8" s="2">
        <f t="shared" si="1"/>
        <v>6274285.9145344011</v>
      </c>
    </row>
    <row r="9" spans="1:17" s="34" customFormat="1" ht="33.75" x14ac:dyDescent="0.2">
      <c r="A9" s="17" t="s">
        <v>30</v>
      </c>
      <c r="B9" s="17">
        <v>5</v>
      </c>
      <c r="C9" s="31" t="s">
        <v>31</v>
      </c>
      <c r="D9" s="17" t="s">
        <v>32</v>
      </c>
      <c r="E9" s="17" t="s">
        <v>33</v>
      </c>
      <c r="F9" s="17" t="s">
        <v>34</v>
      </c>
      <c r="G9" s="13">
        <v>100</v>
      </c>
      <c r="H9" s="32" t="s">
        <v>23</v>
      </c>
      <c r="I9" s="17"/>
      <c r="J9" s="17" t="s">
        <v>24</v>
      </c>
      <c r="K9" s="17" t="s">
        <v>25</v>
      </c>
      <c r="L9" s="21" t="s">
        <v>35</v>
      </c>
      <c r="M9" s="29">
        <v>6544</v>
      </c>
      <c r="N9" s="1">
        <v>5891.4</v>
      </c>
      <c r="O9" s="2">
        <f t="shared" si="0"/>
        <v>38553321.599999994</v>
      </c>
      <c r="P9" s="2">
        <f t="shared" si="1"/>
        <v>43179720.191999994</v>
      </c>
      <c r="Q9" s="33"/>
    </row>
    <row r="10" spans="1:17" s="34" customFormat="1" ht="23.25" customHeight="1" x14ac:dyDescent="0.2">
      <c r="A10" s="52" t="s">
        <v>30</v>
      </c>
      <c r="B10" s="52">
        <v>6</v>
      </c>
      <c r="C10" s="35" t="s">
        <v>36</v>
      </c>
      <c r="D10" s="52" t="s">
        <v>32</v>
      </c>
      <c r="E10" s="52" t="s">
        <v>37</v>
      </c>
      <c r="F10" s="52" t="s">
        <v>34</v>
      </c>
      <c r="G10" s="52">
        <v>100</v>
      </c>
      <c r="H10" s="54" t="s">
        <v>23</v>
      </c>
      <c r="I10" s="52"/>
      <c r="J10" s="17" t="s">
        <v>38</v>
      </c>
      <c r="K10" s="56" t="s">
        <v>25</v>
      </c>
      <c r="L10" s="58" t="s">
        <v>35</v>
      </c>
      <c r="M10" s="29">
        <v>8950</v>
      </c>
      <c r="N10" s="1">
        <v>2472.9899999999998</v>
      </c>
      <c r="O10" s="2">
        <f t="shared" si="0"/>
        <v>22133260.499999996</v>
      </c>
      <c r="P10" s="2">
        <f t="shared" si="1"/>
        <v>24789251.759999998</v>
      </c>
      <c r="Q10" s="33"/>
    </row>
    <row r="11" spans="1:17" s="34" customFormat="1" ht="21" customHeight="1" x14ac:dyDescent="0.2">
      <c r="A11" s="53"/>
      <c r="B11" s="53"/>
      <c r="C11" s="36"/>
      <c r="D11" s="53"/>
      <c r="E11" s="53"/>
      <c r="F11" s="53"/>
      <c r="G11" s="53"/>
      <c r="H11" s="55"/>
      <c r="I11" s="53"/>
      <c r="J11" s="17" t="s">
        <v>39</v>
      </c>
      <c r="K11" s="57"/>
      <c r="L11" s="70"/>
      <c r="M11" s="29">
        <v>8950</v>
      </c>
      <c r="N11" s="1">
        <v>2922.9</v>
      </c>
      <c r="O11" s="2">
        <f t="shared" si="0"/>
        <v>26159955</v>
      </c>
      <c r="P11" s="2">
        <f t="shared" si="1"/>
        <v>29299149.600000001</v>
      </c>
      <c r="Q11" s="33"/>
    </row>
    <row r="12" spans="1:17" s="34" customFormat="1" ht="24" customHeight="1" x14ac:dyDescent="0.2">
      <c r="A12" s="64" t="s">
        <v>30</v>
      </c>
      <c r="B12" s="64">
        <v>7</v>
      </c>
      <c r="C12" s="64" t="s">
        <v>31</v>
      </c>
      <c r="D12" s="64" t="s">
        <v>32</v>
      </c>
      <c r="E12" s="64" t="s">
        <v>33</v>
      </c>
      <c r="F12" s="64" t="s">
        <v>34</v>
      </c>
      <c r="G12" s="64">
        <v>100</v>
      </c>
      <c r="H12" s="67" t="s">
        <v>27</v>
      </c>
      <c r="I12" s="64"/>
      <c r="J12" s="17" t="s">
        <v>40</v>
      </c>
      <c r="K12" s="68" t="s">
        <v>25</v>
      </c>
      <c r="L12" s="69" t="s">
        <v>35</v>
      </c>
      <c r="M12" s="29">
        <v>7750</v>
      </c>
      <c r="N12" s="1">
        <v>880</v>
      </c>
      <c r="O12" s="2">
        <f t="shared" si="0"/>
        <v>6820000</v>
      </c>
      <c r="P12" s="2">
        <f t="shared" si="1"/>
        <v>7638400.0000000009</v>
      </c>
      <c r="Q12" s="33"/>
    </row>
    <row r="13" spans="1:17" s="34" customFormat="1" ht="22.5" x14ac:dyDescent="0.2">
      <c r="A13" s="53"/>
      <c r="B13" s="53"/>
      <c r="C13" s="53"/>
      <c r="D13" s="53"/>
      <c r="E13" s="53"/>
      <c r="F13" s="53"/>
      <c r="G13" s="53"/>
      <c r="H13" s="55"/>
      <c r="I13" s="53"/>
      <c r="J13" s="17" t="s">
        <v>41</v>
      </c>
      <c r="K13" s="57"/>
      <c r="L13" s="70"/>
      <c r="M13" s="29">
        <v>15499</v>
      </c>
      <c r="N13" s="1">
        <v>899</v>
      </c>
      <c r="O13" s="2">
        <f t="shared" si="0"/>
        <v>13933601</v>
      </c>
      <c r="P13" s="2">
        <f t="shared" si="1"/>
        <v>15605633.120000001</v>
      </c>
      <c r="Q13" s="33"/>
    </row>
    <row r="14" spans="1:17" s="34" customFormat="1" ht="24" customHeight="1" x14ac:dyDescent="0.2">
      <c r="A14" s="64" t="s">
        <v>30</v>
      </c>
      <c r="B14" s="64">
        <v>8</v>
      </c>
      <c r="C14" s="64" t="s">
        <v>36</v>
      </c>
      <c r="D14" s="64" t="s">
        <v>32</v>
      </c>
      <c r="E14" s="64" t="s">
        <v>37</v>
      </c>
      <c r="F14" s="64" t="s">
        <v>34</v>
      </c>
      <c r="G14" s="64">
        <v>100</v>
      </c>
      <c r="H14" s="67" t="s">
        <v>27</v>
      </c>
      <c r="I14" s="64"/>
      <c r="J14" s="17" t="s">
        <v>40</v>
      </c>
      <c r="K14" s="68" t="s">
        <v>25</v>
      </c>
      <c r="L14" s="69" t="s">
        <v>35</v>
      </c>
      <c r="M14" s="29">
        <v>10000</v>
      </c>
      <c r="N14" s="1">
        <v>880</v>
      </c>
      <c r="O14" s="2">
        <f t="shared" si="0"/>
        <v>8800000</v>
      </c>
      <c r="P14" s="2">
        <f t="shared" si="1"/>
        <v>9856000.0000000019</v>
      </c>
      <c r="Q14" s="33"/>
    </row>
    <row r="15" spans="1:17" s="34" customFormat="1" ht="22.5" x14ac:dyDescent="0.2">
      <c r="A15" s="53"/>
      <c r="B15" s="53"/>
      <c r="C15" s="53"/>
      <c r="D15" s="53"/>
      <c r="E15" s="53"/>
      <c r="F15" s="53"/>
      <c r="G15" s="53"/>
      <c r="H15" s="55"/>
      <c r="I15" s="53"/>
      <c r="J15" s="17" t="s">
        <v>41</v>
      </c>
      <c r="K15" s="57"/>
      <c r="L15" s="70"/>
      <c r="M15" s="29">
        <v>20000</v>
      </c>
      <c r="N15" s="1">
        <v>899</v>
      </c>
      <c r="O15" s="2">
        <f t="shared" si="0"/>
        <v>17980000</v>
      </c>
      <c r="P15" s="2">
        <f t="shared" si="1"/>
        <v>20137600.000000004</v>
      </c>
      <c r="Q15" s="33"/>
    </row>
    <row r="16" spans="1:17" ht="33.75" x14ac:dyDescent="0.2">
      <c r="A16" s="17" t="s">
        <v>18</v>
      </c>
      <c r="B16" s="17">
        <v>9</v>
      </c>
      <c r="C16" s="18" t="s">
        <v>42</v>
      </c>
      <c r="D16" s="19" t="s">
        <v>43</v>
      </c>
      <c r="E16" s="19" t="s">
        <v>44</v>
      </c>
      <c r="F16" s="19" t="s">
        <v>34</v>
      </c>
      <c r="G16" s="13">
        <v>100</v>
      </c>
      <c r="H16" s="20" t="s">
        <v>23</v>
      </c>
      <c r="I16" s="17"/>
      <c r="J16" s="17" t="s">
        <v>24</v>
      </c>
      <c r="K16" s="17" t="s">
        <v>25</v>
      </c>
      <c r="L16" s="37" t="s">
        <v>45</v>
      </c>
      <c r="M16" s="29">
        <v>232</v>
      </c>
      <c r="N16" s="1">
        <v>18000</v>
      </c>
      <c r="O16" s="2">
        <f t="shared" si="0"/>
        <v>4176000</v>
      </c>
      <c r="P16" s="2">
        <f t="shared" si="1"/>
        <v>4677120</v>
      </c>
    </row>
    <row r="17" spans="1:17" ht="33.75" x14ac:dyDescent="0.2">
      <c r="A17" s="17" t="s">
        <v>18</v>
      </c>
      <c r="B17" s="17">
        <v>10</v>
      </c>
      <c r="C17" s="18" t="s">
        <v>46</v>
      </c>
      <c r="D17" s="19" t="s">
        <v>47</v>
      </c>
      <c r="E17" s="19" t="s">
        <v>48</v>
      </c>
      <c r="F17" s="19" t="s">
        <v>34</v>
      </c>
      <c r="G17" s="13">
        <v>100</v>
      </c>
      <c r="H17" s="20" t="s">
        <v>29</v>
      </c>
      <c r="I17" s="17"/>
      <c r="J17" s="17" t="s">
        <v>24</v>
      </c>
      <c r="K17" s="17" t="s">
        <v>25</v>
      </c>
      <c r="L17" s="37" t="s">
        <v>49</v>
      </c>
      <c r="M17" s="29">
        <v>509</v>
      </c>
      <c r="N17" s="5">
        <v>4893.7299999999996</v>
      </c>
      <c r="O17" s="2">
        <f t="shared" si="0"/>
        <v>2490908.5699999998</v>
      </c>
      <c r="P17" s="2">
        <f t="shared" si="1"/>
        <v>2789817.5984</v>
      </c>
    </row>
    <row r="18" spans="1:17" ht="17.25" customHeight="1" x14ac:dyDescent="0.2">
      <c r="A18" s="64" t="s">
        <v>18</v>
      </c>
      <c r="B18" s="64">
        <v>11</v>
      </c>
      <c r="C18" s="64" t="s">
        <v>50</v>
      </c>
      <c r="D18" s="64" t="s">
        <v>32</v>
      </c>
      <c r="E18" s="64" t="s">
        <v>51</v>
      </c>
      <c r="F18" s="64" t="s">
        <v>34</v>
      </c>
      <c r="G18" s="64">
        <v>100</v>
      </c>
      <c r="H18" s="64" t="s">
        <v>29</v>
      </c>
      <c r="I18" s="64"/>
      <c r="J18" s="38" t="s">
        <v>201</v>
      </c>
      <c r="K18" s="64" t="s">
        <v>25</v>
      </c>
      <c r="L18" s="64" t="s">
        <v>35</v>
      </c>
      <c r="M18" s="29">
        <v>40</v>
      </c>
      <c r="N18" s="5">
        <v>167.59</v>
      </c>
      <c r="O18" s="2">
        <f t="shared" si="0"/>
        <v>6703.6</v>
      </c>
      <c r="P18" s="2">
        <f t="shared" si="1"/>
        <v>7508.0320000000011</v>
      </c>
    </row>
    <row r="19" spans="1:17" ht="22.5" x14ac:dyDescent="0.2">
      <c r="A19" s="53"/>
      <c r="B19" s="53"/>
      <c r="C19" s="53"/>
      <c r="D19" s="53"/>
      <c r="E19" s="53"/>
      <c r="F19" s="53"/>
      <c r="G19" s="53"/>
      <c r="H19" s="53"/>
      <c r="I19" s="53"/>
      <c r="J19" s="17" t="s">
        <v>202</v>
      </c>
      <c r="K19" s="53"/>
      <c r="L19" s="53"/>
      <c r="M19" s="29">
        <v>440</v>
      </c>
      <c r="N19" s="5">
        <v>263.91000000000003</v>
      </c>
      <c r="O19" s="2">
        <f t="shared" si="0"/>
        <v>116120.40000000001</v>
      </c>
      <c r="P19" s="2">
        <f t="shared" si="1"/>
        <v>130054.84800000003</v>
      </c>
    </row>
    <row r="20" spans="1:17" ht="18" customHeight="1" x14ac:dyDescent="0.2">
      <c r="A20" s="64" t="s">
        <v>18</v>
      </c>
      <c r="B20" s="64">
        <v>12</v>
      </c>
      <c r="C20" s="64" t="s">
        <v>31</v>
      </c>
      <c r="D20" s="64" t="s">
        <v>32</v>
      </c>
      <c r="E20" s="64" t="s">
        <v>52</v>
      </c>
      <c r="F20" s="64" t="s">
        <v>34</v>
      </c>
      <c r="G20" s="64">
        <v>100</v>
      </c>
      <c r="H20" s="64" t="s">
        <v>29</v>
      </c>
      <c r="I20" s="64"/>
      <c r="J20" s="38" t="s">
        <v>201</v>
      </c>
      <c r="K20" s="64" t="s">
        <v>25</v>
      </c>
      <c r="L20" s="64" t="s">
        <v>35</v>
      </c>
      <c r="M20" s="29">
        <v>70</v>
      </c>
      <c r="N20" s="5">
        <v>450.97</v>
      </c>
      <c r="O20" s="2">
        <f t="shared" si="0"/>
        <v>31567.9</v>
      </c>
      <c r="P20" s="2">
        <f t="shared" si="1"/>
        <v>35356.048000000003</v>
      </c>
    </row>
    <row r="21" spans="1:17" ht="22.5" x14ac:dyDescent="0.2">
      <c r="A21" s="53"/>
      <c r="B21" s="53"/>
      <c r="C21" s="53"/>
      <c r="D21" s="53"/>
      <c r="E21" s="53"/>
      <c r="F21" s="53"/>
      <c r="G21" s="53"/>
      <c r="H21" s="53"/>
      <c r="I21" s="53"/>
      <c r="J21" s="17" t="s">
        <v>202</v>
      </c>
      <c r="K21" s="53"/>
      <c r="L21" s="53"/>
      <c r="M21" s="29">
        <v>2330</v>
      </c>
      <c r="N21" s="5">
        <v>486.19</v>
      </c>
      <c r="O21" s="2">
        <f t="shared" si="0"/>
        <v>1132822.7</v>
      </c>
      <c r="P21" s="2">
        <f t="shared" si="1"/>
        <v>1268761.4240000001</v>
      </c>
    </row>
    <row r="22" spans="1:17" ht="33.75" x14ac:dyDescent="0.2">
      <c r="A22" s="17" t="s">
        <v>18</v>
      </c>
      <c r="B22" s="17">
        <v>13</v>
      </c>
      <c r="C22" s="18" t="s">
        <v>31</v>
      </c>
      <c r="D22" s="19" t="s">
        <v>32</v>
      </c>
      <c r="E22" s="19" t="s">
        <v>53</v>
      </c>
      <c r="F22" s="19" t="s">
        <v>34</v>
      </c>
      <c r="G22" s="13">
        <v>100</v>
      </c>
      <c r="H22" s="20" t="s">
        <v>54</v>
      </c>
      <c r="I22" s="17"/>
      <c r="J22" s="17" t="s">
        <v>24</v>
      </c>
      <c r="K22" s="17" t="s">
        <v>25</v>
      </c>
      <c r="L22" s="37" t="s">
        <v>35</v>
      </c>
      <c r="M22" s="29">
        <v>2010</v>
      </c>
      <c r="N22" s="1">
        <v>424.95825000000002</v>
      </c>
      <c r="O22" s="2">
        <f>M22*N22</f>
        <v>854166.08250000002</v>
      </c>
      <c r="P22" s="2">
        <f>O22*1.12</f>
        <v>956666.01240000012</v>
      </c>
    </row>
    <row r="23" spans="1:17" ht="33.75" x14ac:dyDescent="0.2">
      <c r="A23" s="19" t="s">
        <v>55</v>
      </c>
      <c r="B23" s="17">
        <v>14</v>
      </c>
      <c r="C23" s="19" t="s">
        <v>56</v>
      </c>
      <c r="D23" s="19" t="s">
        <v>57</v>
      </c>
      <c r="E23" s="19" t="s">
        <v>58</v>
      </c>
      <c r="F23" s="19" t="s">
        <v>59</v>
      </c>
      <c r="G23" s="19">
        <v>100</v>
      </c>
      <c r="H23" s="19" t="s">
        <v>29</v>
      </c>
      <c r="I23" s="19"/>
      <c r="J23" s="19" t="s">
        <v>24</v>
      </c>
      <c r="K23" s="19" t="s">
        <v>25</v>
      </c>
      <c r="L23" s="19" t="s">
        <v>60</v>
      </c>
      <c r="M23" s="17">
        <f>450+200</f>
        <v>650</v>
      </c>
      <c r="N23" s="4">
        <v>115.56</v>
      </c>
      <c r="O23" s="4">
        <f t="shared" ref="O23:O59" si="2">M23*N23</f>
        <v>75114</v>
      </c>
      <c r="P23" s="39">
        <f t="shared" ref="P23:P59" si="3">O23*1.12</f>
        <v>84127.680000000008</v>
      </c>
      <c r="Q23" s="16"/>
    </row>
    <row r="24" spans="1:17" ht="33.75" x14ac:dyDescent="0.2">
      <c r="A24" s="19" t="s">
        <v>55</v>
      </c>
      <c r="B24" s="17">
        <v>15</v>
      </c>
      <c r="C24" s="19" t="s">
        <v>61</v>
      </c>
      <c r="D24" s="19" t="s">
        <v>62</v>
      </c>
      <c r="E24" s="19" t="s">
        <v>63</v>
      </c>
      <c r="F24" s="19" t="s">
        <v>59</v>
      </c>
      <c r="G24" s="19">
        <v>100</v>
      </c>
      <c r="H24" s="19" t="s">
        <v>29</v>
      </c>
      <c r="I24" s="19"/>
      <c r="J24" s="19" t="s">
        <v>24</v>
      </c>
      <c r="K24" s="19" t="s">
        <v>25</v>
      </c>
      <c r="L24" s="19" t="s">
        <v>60</v>
      </c>
      <c r="M24" s="17">
        <f>450+500</f>
        <v>950</v>
      </c>
      <c r="N24" s="4">
        <v>13.5</v>
      </c>
      <c r="O24" s="4">
        <f t="shared" si="2"/>
        <v>12825</v>
      </c>
      <c r="P24" s="39">
        <f t="shared" si="3"/>
        <v>14364.000000000002</v>
      </c>
      <c r="Q24" s="16"/>
    </row>
    <row r="25" spans="1:17" ht="33.75" x14ac:dyDescent="0.2">
      <c r="A25" s="19" t="s">
        <v>55</v>
      </c>
      <c r="B25" s="17">
        <v>16</v>
      </c>
      <c r="C25" s="19" t="s">
        <v>64</v>
      </c>
      <c r="D25" s="19" t="s">
        <v>65</v>
      </c>
      <c r="E25" s="19" t="s">
        <v>66</v>
      </c>
      <c r="F25" s="19" t="s">
        <v>59</v>
      </c>
      <c r="G25" s="19">
        <v>100</v>
      </c>
      <c r="H25" s="19" t="s">
        <v>29</v>
      </c>
      <c r="I25" s="19"/>
      <c r="J25" s="19" t="s">
        <v>24</v>
      </c>
      <c r="K25" s="19" t="s">
        <v>25</v>
      </c>
      <c r="L25" s="19" t="s">
        <v>67</v>
      </c>
      <c r="M25" s="17">
        <f>150+103</f>
        <v>253</v>
      </c>
      <c r="N25" s="4">
        <v>101.5</v>
      </c>
      <c r="O25" s="4">
        <f t="shared" si="2"/>
        <v>25679.5</v>
      </c>
      <c r="P25" s="39">
        <f t="shared" si="3"/>
        <v>28761.040000000005</v>
      </c>
      <c r="Q25" s="16"/>
    </row>
    <row r="26" spans="1:17" ht="33.75" x14ac:dyDescent="0.2">
      <c r="A26" s="19" t="s">
        <v>55</v>
      </c>
      <c r="B26" s="17">
        <v>17</v>
      </c>
      <c r="C26" s="19" t="s">
        <v>64</v>
      </c>
      <c r="D26" s="19" t="s">
        <v>65</v>
      </c>
      <c r="E26" s="19" t="s">
        <v>68</v>
      </c>
      <c r="F26" s="19" t="s">
        <v>59</v>
      </c>
      <c r="G26" s="19">
        <v>100</v>
      </c>
      <c r="H26" s="19" t="s">
        <v>29</v>
      </c>
      <c r="I26" s="19"/>
      <c r="J26" s="19" t="s">
        <v>24</v>
      </c>
      <c r="K26" s="19" t="s">
        <v>25</v>
      </c>
      <c r="L26" s="19" t="s">
        <v>67</v>
      </c>
      <c r="M26" s="17">
        <f>150+103</f>
        <v>253</v>
      </c>
      <c r="N26" s="4">
        <v>181.75</v>
      </c>
      <c r="O26" s="4">
        <f t="shared" si="2"/>
        <v>45982.75</v>
      </c>
      <c r="P26" s="39">
        <f t="shared" si="3"/>
        <v>51500.680000000008</v>
      </c>
      <c r="Q26" s="16"/>
    </row>
    <row r="27" spans="1:17" ht="33.75" x14ac:dyDescent="0.2">
      <c r="A27" s="19" t="s">
        <v>55</v>
      </c>
      <c r="B27" s="17">
        <v>18</v>
      </c>
      <c r="C27" s="19" t="s">
        <v>69</v>
      </c>
      <c r="D27" s="19" t="s">
        <v>70</v>
      </c>
      <c r="E27" s="19" t="s">
        <v>71</v>
      </c>
      <c r="F27" s="19" t="s">
        <v>59</v>
      </c>
      <c r="G27" s="19">
        <v>100</v>
      </c>
      <c r="H27" s="19" t="s">
        <v>29</v>
      </c>
      <c r="I27" s="19"/>
      <c r="J27" s="19" t="s">
        <v>24</v>
      </c>
      <c r="K27" s="19" t="s">
        <v>25</v>
      </c>
      <c r="L27" s="19" t="s">
        <v>67</v>
      </c>
      <c r="M27" s="17">
        <f>150+103</f>
        <v>253</v>
      </c>
      <c r="N27" s="4">
        <v>181.75</v>
      </c>
      <c r="O27" s="4">
        <f t="shared" si="2"/>
        <v>45982.75</v>
      </c>
      <c r="P27" s="39">
        <f t="shared" si="3"/>
        <v>51500.680000000008</v>
      </c>
      <c r="Q27" s="16"/>
    </row>
    <row r="28" spans="1:17" ht="33.75" x14ac:dyDescent="0.2">
      <c r="A28" s="19" t="s">
        <v>55</v>
      </c>
      <c r="B28" s="17">
        <v>19</v>
      </c>
      <c r="C28" s="19" t="s">
        <v>72</v>
      </c>
      <c r="D28" s="19" t="s">
        <v>73</v>
      </c>
      <c r="E28" s="19" t="s">
        <v>74</v>
      </c>
      <c r="F28" s="19" t="s">
        <v>59</v>
      </c>
      <c r="G28" s="19">
        <v>100</v>
      </c>
      <c r="H28" s="19" t="s">
        <v>29</v>
      </c>
      <c r="I28" s="19"/>
      <c r="J28" s="19" t="s">
        <v>24</v>
      </c>
      <c r="K28" s="19" t="s">
        <v>25</v>
      </c>
      <c r="L28" s="19" t="s">
        <v>60</v>
      </c>
      <c r="M28" s="17">
        <f>1800+412</f>
        <v>2212</v>
      </c>
      <c r="N28" s="4">
        <v>57.510000000000005</v>
      </c>
      <c r="O28" s="4">
        <f t="shared" si="2"/>
        <v>127212.12000000001</v>
      </c>
      <c r="P28" s="39">
        <f t="shared" si="3"/>
        <v>142477.57440000001</v>
      </c>
      <c r="Q28" s="16"/>
    </row>
    <row r="29" spans="1:17" ht="33.75" x14ac:dyDescent="0.2">
      <c r="A29" s="19" t="s">
        <v>55</v>
      </c>
      <c r="B29" s="17">
        <v>20</v>
      </c>
      <c r="C29" s="19" t="s">
        <v>75</v>
      </c>
      <c r="D29" s="19" t="s">
        <v>76</v>
      </c>
      <c r="E29" s="19" t="s">
        <v>77</v>
      </c>
      <c r="F29" s="19" t="s">
        <v>59</v>
      </c>
      <c r="G29" s="19">
        <v>100</v>
      </c>
      <c r="H29" s="19" t="s">
        <v>29</v>
      </c>
      <c r="I29" s="19"/>
      <c r="J29" s="19" t="s">
        <v>24</v>
      </c>
      <c r="K29" s="19" t="s">
        <v>25</v>
      </c>
      <c r="L29" s="19" t="s">
        <v>60</v>
      </c>
      <c r="M29" s="17">
        <v>30</v>
      </c>
      <c r="N29" s="4">
        <v>392.58000000000004</v>
      </c>
      <c r="O29" s="4">
        <f t="shared" si="2"/>
        <v>11777.400000000001</v>
      </c>
      <c r="P29" s="39">
        <f t="shared" si="3"/>
        <v>13190.688000000004</v>
      </c>
      <c r="Q29" s="16"/>
    </row>
    <row r="30" spans="1:17" ht="33.75" x14ac:dyDescent="0.2">
      <c r="A30" s="19" t="s">
        <v>55</v>
      </c>
      <c r="B30" s="17">
        <v>21</v>
      </c>
      <c r="C30" s="19" t="s">
        <v>78</v>
      </c>
      <c r="D30" s="19" t="s">
        <v>79</v>
      </c>
      <c r="E30" s="19" t="s">
        <v>80</v>
      </c>
      <c r="F30" s="19" t="s">
        <v>59</v>
      </c>
      <c r="G30" s="19">
        <v>100</v>
      </c>
      <c r="H30" s="19" t="s">
        <v>29</v>
      </c>
      <c r="I30" s="19"/>
      <c r="J30" s="19" t="s">
        <v>24</v>
      </c>
      <c r="K30" s="19" t="s">
        <v>25</v>
      </c>
      <c r="L30" s="19" t="s">
        <v>67</v>
      </c>
      <c r="M30" s="17">
        <f>50+45</f>
        <v>95</v>
      </c>
      <c r="N30" s="4">
        <v>323.46000000000004</v>
      </c>
      <c r="O30" s="4">
        <f t="shared" si="2"/>
        <v>30728.700000000004</v>
      </c>
      <c r="P30" s="39">
        <f t="shared" si="3"/>
        <v>34416.144000000008</v>
      </c>
      <c r="Q30" s="16"/>
    </row>
    <row r="31" spans="1:17" ht="33.75" x14ac:dyDescent="0.2">
      <c r="A31" s="19" t="s">
        <v>55</v>
      </c>
      <c r="B31" s="17">
        <v>22</v>
      </c>
      <c r="C31" s="19" t="s">
        <v>81</v>
      </c>
      <c r="D31" s="19" t="s">
        <v>82</v>
      </c>
      <c r="E31" s="19" t="s">
        <v>83</v>
      </c>
      <c r="F31" s="19" t="s">
        <v>59</v>
      </c>
      <c r="G31" s="19">
        <v>100</v>
      </c>
      <c r="H31" s="19" t="s">
        <v>29</v>
      </c>
      <c r="I31" s="19"/>
      <c r="J31" s="19" t="s">
        <v>24</v>
      </c>
      <c r="K31" s="19" t="s">
        <v>25</v>
      </c>
      <c r="L31" s="19" t="s">
        <v>60</v>
      </c>
      <c r="M31" s="17">
        <f>45+20</f>
        <v>65</v>
      </c>
      <c r="N31" s="4">
        <v>214</v>
      </c>
      <c r="O31" s="4">
        <f t="shared" si="2"/>
        <v>13910</v>
      </c>
      <c r="P31" s="39">
        <f t="shared" si="3"/>
        <v>15579.2</v>
      </c>
      <c r="Q31" s="16"/>
    </row>
    <row r="32" spans="1:17" ht="33.75" x14ac:dyDescent="0.2">
      <c r="A32" s="19" t="s">
        <v>55</v>
      </c>
      <c r="B32" s="17">
        <v>23</v>
      </c>
      <c r="C32" s="19" t="s">
        <v>81</v>
      </c>
      <c r="D32" s="19" t="s">
        <v>82</v>
      </c>
      <c r="E32" s="19" t="s">
        <v>84</v>
      </c>
      <c r="F32" s="19" t="s">
        <v>59</v>
      </c>
      <c r="G32" s="19">
        <v>100</v>
      </c>
      <c r="H32" s="19" t="s">
        <v>29</v>
      </c>
      <c r="I32" s="19"/>
      <c r="J32" s="19" t="s">
        <v>24</v>
      </c>
      <c r="K32" s="19" t="s">
        <v>25</v>
      </c>
      <c r="L32" s="19" t="s">
        <v>60</v>
      </c>
      <c r="M32" s="17">
        <f>45+60</f>
        <v>105</v>
      </c>
      <c r="N32" s="4">
        <v>635.31000000000006</v>
      </c>
      <c r="O32" s="4">
        <f t="shared" si="2"/>
        <v>66707.55</v>
      </c>
      <c r="P32" s="39">
        <f t="shared" si="3"/>
        <v>74712.456000000006</v>
      </c>
      <c r="Q32" s="16"/>
    </row>
    <row r="33" spans="1:17" ht="33.75" x14ac:dyDescent="0.2">
      <c r="A33" s="19" t="s">
        <v>55</v>
      </c>
      <c r="B33" s="17">
        <v>24</v>
      </c>
      <c r="C33" s="19" t="s">
        <v>85</v>
      </c>
      <c r="D33" s="19" t="s">
        <v>86</v>
      </c>
      <c r="E33" s="19" t="s">
        <v>87</v>
      </c>
      <c r="F33" s="19" t="s">
        <v>59</v>
      </c>
      <c r="G33" s="19">
        <v>100</v>
      </c>
      <c r="H33" s="19" t="s">
        <v>29</v>
      </c>
      <c r="I33" s="19"/>
      <c r="J33" s="19" t="s">
        <v>24</v>
      </c>
      <c r="K33" s="19" t="s">
        <v>25</v>
      </c>
      <c r="L33" s="19" t="s">
        <v>60</v>
      </c>
      <c r="M33" s="17">
        <f>30+36</f>
        <v>66</v>
      </c>
      <c r="N33" s="4">
        <v>395.75</v>
      </c>
      <c r="O33" s="4">
        <f t="shared" si="2"/>
        <v>26119.5</v>
      </c>
      <c r="P33" s="39">
        <f t="shared" si="3"/>
        <v>29253.840000000004</v>
      </c>
      <c r="Q33" s="16"/>
    </row>
    <row r="34" spans="1:17" ht="33.75" x14ac:dyDescent="0.2">
      <c r="A34" s="19" t="s">
        <v>55</v>
      </c>
      <c r="B34" s="17">
        <v>25</v>
      </c>
      <c r="C34" s="19" t="s">
        <v>88</v>
      </c>
      <c r="D34" s="19" t="s">
        <v>89</v>
      </c>
      <c r="E34" s="19" t="s">
        <v>90</v>
      </c>
      <c r="F34" s="19" t="s">
        <v>59</v>
      </c>
      <c r="G34" s="19">
        <v>100</v>
      </c>
      <c r="H34" s="19" t="s">
        <v>29</v>
      </c>
      <c r="I34" s="19"/>
      <c r="J34" s="19" t="s">
        <v>24</v>
      </c>
      <c r="K34" s="19" t="s">
        <v>25</v>
      </c>
      <c r="L34" s="19" t="s">
        <v>60</v>
      </c>
      <c r="M34" s="17">
        <f>200+100</f>
        <v>300</v>
      </c>
      <c r="N34" s="4">
        <v>219.24</v>
      </c>
      <c r="O34" s="4">
        <f t="shared" si="2"/>
        <v>65772</v>
      </c>
      <c r="P34" s="39">
        <f t="shared" si="3"/>
        <v>73664.640000000014</v>
      </c>
      <c r="Q34" s="16"/>
    </row>
    <row r="35" spans="1:17" ht="33.75" x14ac:dyDescent="0.2">
      <c r="A35" s="19" t="s">
        <v>55</v>
      </c>
      <c r="B35" s="17">
        <v>26</v>
      </c>
      <c r="C35" s="19" t="s">
        <v>91</v>
      </c>
      <c r="D35" s="19" t="s">
        <v>92</v>
      </c>
      <c r="E35" s="19" t="s">
        <v>93</v>
      </c>
      <c r="F35" s="19" t="s">
        <v>59</v>
      </c>
      <c r="G35" s="19">
        <v>100</v>
      </c>
      <c r="H35" s="19" t="s">
        <v>29</v>
      </c>
      <c r="I35" s="19"/>
      <c r="J35" s="19" t="s">
        <v>24</v>
      </c>
      <c r="K35" s="19" t="s">
        <v>25</v>
      </c>
      <c r="L35" s="19" t="s">
        <v>60</v>
      </c>
      <c r="M35" s="17">
        <f>20+60</f>
        <v>80</v>
      </c>
      <c r="N35" s="4">
        <v>909.5</v>
      </c>
      <c r="O35" s="4">
        <f t="shared" si="2"/>
        <v>72760</v>
      </c>
      <c r="P35" s="39">
        <f t="shared" si="3"/>
        <v>81491.200000000012</v>
      </c>
      <c r="Q35" s="16"/>
    </row>
    <row r="36" spans="1:17" ht="33.75" x14ac:dyDescent="0.2">
      <c r="A36" s="19" t="s">
        <v>55</v>
      </c>
      <c r="B36" s="17">
        <v>27</v>
      </c>
      <c r="C36" s="19" t="s">
        <v>94</v>
      </c>
      <c r="D36" s="19" t="s">
        <v>95</v>
      </c>
      <c r="E36" s="19" t="s">
        <v>96</v>
      </c>
      <c r="F36" s="19" t="s">
        <v>59</v>
      </c>
      <c r="G36" s="19">
        <v>100</v>
      </c>
      <c r="H36" s="19" t="s">
        <v>29</v>
      </c>
      <c r="I36" s="19"/>
      <c r="J36" s="19" t="s">
        <v>24</v>
      </c>
      <c r="K36" s="19" t="s">
        <v>25</v>
      </c>
      <c r="L36" s="19" t="s">
        <v>60</v>
      </c>
      <c r="M36" s="17">
        <f>20+60</f>
        <v>80</v>
      </c>
      <c r="N36" s="4">
        <v>982.2600000000001</v>
      </c>
      <c r="O36" s="4">
        <f t="shared" si="2"/>
        <v>78580.800000000003</v>
      </c>
      <c r="P36" s="39">
        <f t="shared" si="3"/>
        <v>88010.496000000014</v>
      </c>
      <c r="Q36" s="16"/>
    </row>
    <row r="37" spans="1:17" ht="33.75" x14ac:dyDescent="0.2">
      <c r="A37" s="19" t="s">
        <v>55</v>
      </c>
      <c r="B37" s="17">
        <v>28</v>
      </c>
      <c r="C37" s="19" t="s">
        <v>97</v>
      </c>
      <c r="D37" s="19" t="s">
        <v>98</v>
      </c>
      <c r="E37" s="19" t="s">
        <v>99</v>
      </c>
      <c r="F37" s="19" t="s">
        <v>59</v>
      </c>
      <c r="G37" s="19">
        <v>100</v>
      </c>
      <c r="H37" s="19" t="s">
        <v>29</v>
      </c>
      <c r="I37" s="19"/>
      <c r="J37" s="19" t="s">
        <v>24</v>
      </c>
      <c r="K37" s="19" t="s">
        <v>25</v>
      </c>
      <c r="L37" s="19" t="s">
        <v>100</v>
      </c>
      <c r="M37" s="17">
        <v>12</v>
      </c>
      <c r="N37" s="4">
        <v>1284</v>
      </c>
      <c r="O37" s="4">
        <f t="shared" si="2"/>
        <v>15408</v>
      </c>
      <c r="P37" s="39">
        <f t="shared" si="3"/>
        <v>17256.960000000003</v>
      </c>
      <c r="Q37" s="16"/>
    </row>
    <row r="38" spans="1:17" ht="33.75" x14ac:dyDescent="0.2">
      <c r="A38" s="19" t="s">
        <v>55</v>
      </c>
      <c r="B38" s="17">
        <v>29</v>
      </c>
      <c r="C38" s="19" t="s">
        <v>101</v>
      </c>
      <c r="D38" s="19" t="s">
        <v>102</v>
      </c>
      <c r="E38" s="19" t="s">
        <v>103</v>
      </c>
      <c r="F38" s="19" t="s">
        <v>59</v>
      </c>
      <c r="G38" s="19">
        <v>100</v>
      </c>
      <c r="H38" s="19" t="s">
        <v>29</v>
      </c>
      <c r="I38" s="19"/>
      <c r="J38" s="19" t="s">
        <v>24</v>
      </c>
      <c r="K38" s="19" t="s">
        <v>25</v>
      </c>
      <c r="L38" s="19" t="s">
        <v>100</v>
      </c>
      <c r="M38" s="17">
        <v>45</v>
      </c>
      <c r="N38" s="4">
        <v>1476.5</v>
      </c>
      <c r="O38" s="4">
        <f t="shared" si="2"/>
        <v>66442.5</v>
      </c>
      <c r="P38" s="39">
        <f t="shared" si="3"/>
        <v>74415.600000000006</v>
      </c>
      <c r="Q38" s="16"/>
    </row>
    <row r="39" spans="1:17" ht="33.75" x14ac:dyDescent="0.2">
      <c r="A39" s="19" t="s">
        <v>55</v>
      </c>
      <c r="B39" s="17">
        <v>30</v>
      </c>
      <c r="C39" s="19" t="s">
        <v>104</v>
      </c>
      <c r="D39" s="19" t="s">
        <v>105</v>
      </c>
      <c r="E39" s="19" t="s">
        <v>106</v>
      </c>
      <c r="F39" s="19" t="s">
        <v>59</v>
      </c>
      <c r="G39" s="19">
        <v>100</v>
      </c>
      <c r="H39" s="19" t="s">
        <v>29</v>
      </c>
      <c r="I39" s="19"/>
      <c r="J39" s="19" t="s">
        <v>24</v>
      </c>
      <c r="K39" s="19" t="s">
        <v>25</v>
      </c>
      <c r="L39" s="19" t="s">
        <v>60</v>
      </c>
      <c r="M39" s="17">
        <f>10+10</f>
        <v>20</v>
      </c>
      <c r="N39" s="4">
        <v>6704.1</v>
      </c>
      <c r="O39" s="4">
        <f t="shared" si="2"/>
        <v>134082</v>
      </c>
      <c r="P39" s="39">
        <f t="shared" si="3"/>
        <v>150171.84000000003</v>
      </c>
      <c r="Q39" s="16"/>
    </row>
    <row r="40" spans="1:17" ht="33.75" x14ac:dyDescent="0.2">
      <c r="A40" s="19" t="s">
        <v>55</v>
      </c>
      <c r="B40" s="17">
        <v>31</v>
      </c>
      <c r="C40" s="19" t="s">
        <v>107</v>
      </c>
      <c r="D40" s="19" t="s">
        <v>108</v>
      </c>
      <c r="E40" s="19" t="s">
        <v>109</v>
      </c>
      <c r="F40" s="19" t="s">
        <v>59</v>
      </c>
      <c r="G40" s="19">
        <v>100</v>
      </c>
      <c r="H40" s="19" t="s">
        <v>29</v>
      </c>
      <c r="I40" s="19"/>
      <c r="J40" s="19" t="s">
        <v>24</v>
      </c>
      <c r="K40" s="19" t="s">
        <v>25</v>
      </c>
      <c r="L40" s="19" t="s">
        <v>60</v>
      </c>
      <c r="M40" s="17">
        <f>45+50</f>
        <v>95</v>
      </c>
      <c r="N40" s="4">
        <v>571.86</v>
      </c>
      <c r="O40" s="4">
        <f t="shared" si="2"/>
        <v>54326.700000000004</v>
      </c>
      <c r="P40" s="39">
        <f t="shared" si="3"/>
        <v>60845.90400000001</v>
      </c>
      <c r="Q40" s="16"/>
    </row>
    <row r="41" spans="1:17" ht="33.75" x14ac:dyDescent="0.2">
      <c r="A41" s="19" t="s">
        <v>55</v>
      </c>
      <c r="B41" s="17">
        <v>32</v>
      </c>
      <c r="C41" s="19" t="s">
        <v>110</v>
      </c>
      <c r="D41" s="19" t="s">
        <v>111</v>
      </c>
      <c r="E41" s="19" t="s">
        <v>112</v>
      </c>
      <c r="F41" s="19" t="s">
        <v>59</v>
      </c>
      <c r="G41" s="19">
        <v>100</v>
      </c>
      <c r="H41" s="19" t="s">
        <v>29</v>
      </c>
      <c r="I41" s="19"/>
      <c r="J41" s="19" t="s">
        <v>24</v>
      </c>
      <c r="K41" s="19" t="s">
        <v>25</v>
      </c>
      <c r="L41" s="19" t="s">
        <v>60</v>
      </c>
      <c r="M41" s="17">
        <f>45+12</f>
        <v>57</v>
      </c>
      <c r="N41" s="4">
        <v>1386.72</v>
      </c>
      <c r="O41" s="4">
        <f t="shared" si="2"/>
        <v>79043.040000000008</v>
      </c>
      <c r="P41" s="39">
        <f t="shared" si="3"/>
        <v>88528.204800000021</v>
      </c>
      <c r="Q41" s="16"/>
    </row>
    <row r="42" spans="1:17" ht="33.75" x14ac:dyDescent="0.2">
      <c r="A42" s="19" t="s">
        <v>55</v>
      </c>
      <c r="B42" s="17">
        <v>33</v>
      </c>
      <c r="C42" s="19" t="s">
        <v>110</v>
      </c>
      <c r="D42" s="19" t="s">
        <v>111</v>
      </c>
      <c r="E42" s="19" t="s">
        <v>113</v>
      </c>
      <c r="F42" s="19" t="s">
        <v>59</v>
      </c>
      <c r="G42" s="19">
        <v>100</v>
      </c>
      <c r="H42" s="19" t="s">
        <v>29</v>
      </c>
      <c r="I42" s="19"/>
      <c r="J42" s="19" t="s">
        <v>24</v>
      </c>
      <c r="K42" s="19" t="s">
        <v>25</v>
      </c>
      <c r="L42" s="19" t="s">
        <v>60</v>
      </c>
      <c r="M42" s="17">
        <f>45+48</f>
        <v>93</v>
      </c>
      <c r="N42" s="4">
        <v>1849.23</v>
      </c>
      <c r="O42" s="4">
        <f t="shared" si="2"/>
        <v>171978.39</v>
      </c>
      <c r="P42" s="39">
        <f t="shared" si="3"/>
        <v>192615.79680000004</v>
      </c>
      <c r="Q42" s="16"/>
    </row>
    <row r="43" spans="1:17" ht="33.75" x14ac:dyDescent="0.2">
      <c r="A43" s="19" t="s">
        <v>55</v>
      </c>
      <c r="B43" s="17">
        <v>34</v>
      </c>
      <c r="C43" s="19" t="s">
        <v>114</v>
      </c>
      <c r="D43" s="19" t="s">
        <v>115</v>
      </c>
      <c r="E43" s="19" t="s">
        <v>116</v>
      </c>
      <c r="F43" s="19" t="s">
        <v>59</v>
      </c>
      <c r="G43" s="19">
        <v>100</v>
      </c>
      <c r="H43" s="19" t="s">
        <v>29</v>
      </c>
      <c r="I43" s="19"/>
      <c r="J43" s="19" t="s">
        <v>24</v>
      </c>
      <c r="K43" s="19" t="s">
        <v>25</v>
      </c>
      <c r="L43" s="19" t="s">
        <v>60</v>
      </c>
      <c r="M43" s="17">
        <f>20+20</f>
        <v>40</v>
      </c>
      <c r="N43" s="4">
        <v>571.86</v>
      </c>
      <c r="O43" s="4">
        <f t="shared" si="2"/>
        <v>22874.400000000001</v>
      </c>
      <c r="P43" s="39">
        <f t="shared" si="3"/>
        <v>25619.328000000005</v>
      </c>
      <c r="Q43" s="16"/>
    </row>
    <row r="44" spans="1:17" ht="33.75" x14ac:dyDescent="0.2">
      <c r="A44" s="19" t="s">
        <v>55</v>
      </c>
      <c r="B44" s="17">
        <v>35</v>
      </c>
      <c r="C44" s="19" t="s">
        <v>117</v>
      </c>
      <c r="D44" s="19" t="s">
        <v>118</v>
      </c>
      <c r="E44" s="19" t="s">
        <v>119</v>
      </c>
      <c r="F44" s="19" t="s">
        <v>59</v>
      </c>
      <c r="G44" s="19">
        <v>100</v>
      </c>
      <c r="H44" s="19" t="s">
        <v>29</v>
      </c>
      <c r="I44" s="19"/>
      <c r="J44" s="19" t="s">
        <v>24</v>
      </c>
      <c r="K44" s="19" t="s">
        <v>25</v>
      </c>
      <c r="L44" s="19" t="s">
        <v>60</v>
      </c>
      <c r="M44" s="17">
        <f>50+20</f>
        <v>70</v>
      </c>
      <c r="N44" s="4">
        <v>392.58000000000004</v>
      </c>
      <c r="O44" s="4">
        <f t="shared" si="2"/>
        <v>27480.600000000002</v>
      </c>
      <c r="P44" s="39">
        <f t="shared" si="3"/>
        <v>30778.272000000004</v>
      </c>
      <c r="Q44" s="16"/>
    </row>
    <row r="45" spans="1:17" ht="33.75" x14ac:dyDescent="0.2">
      <c r="A45" s="19" t="s">
        <v>55</v>
      </c>
      <c r="B45" s="17">
        <v>36</v>
      </c>
      <c r="C45" s="19" t="s">
        <v>120</v>
      </c>
      <c r="D45" s="19" t="s">
        <v>121</v>
      </c>
      <c r="E45" s="19" t="s">
        <v>122</v>
      </c>
      <c r="F45" s="19" t="s">
        <v>59</v>
      </c>
      <c r="G45" s="19">
        <v>100</v>
      </c>
      <c r="H45" s="19" t="s">
        <v>29</v>
      </c>
      <c r="I45" s="19"/>
      <c r="J45" s="19" t="s">
        <v>24</v>
      </c>
      <c r="K45" s="19" t="s">
        <v>25</v>
      </c>
      <c r="L45" s="19" t="s">
        <v>60</v>
      </c>
      <c r="M45" s="17">
        <f>20+24</f>
        <v>44</v>
      </c>
      <c r="N45" s="4">
        <v>733</v>
      </c>
      <c r="O45" s="4">
        <f t="shared" si="2"/>
        <v>32252</v>
      </c>
      <c r="P45" s="39">
        <f t="shared" si="3"/>
        <v>36122.240000000005</v>
      </c>
      <c r="Q45" s="16"/>
    </row>
    <row r="46" spans="1:17" ht="33.75" x14ac:dyDescent="0.2">
      <c r="A46" s="19" t="s">
        <v>55</v>
      </c>
      <c r="B46" s="17">
        <v>37</v>
      </c>
      <c r="C46" s="19" t="s">
        <v>120</v>
      </c>
      <c r="D46" s="19" t="s">
        <v>121</v>
      </c>
      <c r="E46" s="19" t="s">
        <v>123</v>
      </c>
      <c r="F46" s="19" t="s">
        <v>59</v>
      </c>
      <c r="G46" s="19">
        <v>100</v>
      </c>
      <c r="H46" s="19" t="s">
        <v>29</v>
      </c>
      <c r="I46" s="19"/>
      <c r="J46" s="19" t="s">
        <v>24</v>
      </c>
      <c r="K46" s="19" t="s">
        <v>25</v>
      </c>
      <c r="L46" s="19" t="s">
        <v>60</v>
      </c>
      <c r="M46" s="17">
        <f>20+24</f>
        <v>44</v>
      </c>
      <c r="N46" s="4">
        <v>2825.25</v>
      </c>
      <c r="O46" s="4">
        <f t="shared" si="2"/>
        <v>124311</v>
      </c>
      <c r="P46" s="39">
        <f t="shared" si="3"/>
        <v>139228.32</v>
      </c>
      <c r="Q46" s="16"/>
    </row>
    <row r="47" spans="1:17" ht="33.75" x14ac:dyDescent="0.2">
      <c r="A47" s="19" t="s">
        <v>55</v>
      </c>
      <c r="B47" s="17">
        <v>38</v>
      </c>
      <c r="C47" s="19" t="s">
        <v>124</v>
      </c>
      <c r="D47" s="19" t="s">
        <v>125</v>
      </c>
      <c r="E47" s="19" t="s">
        <v>126</v>
      </c>
      <c r="F47" s="19" t="s">
        <v>59</v>
      </c>
      <c r="G47" s="19">
        <v>100</v>
      </c>
      <c r="H47" s="19" t="s">
        <v>29</v>
      </c>
      <c r="I47" s="19"/>
      <c r="J47" s="19" t="s">
        <v>24</v>
      </c>
      <c r="K47" s="19" t="s">
        <v>25</v>
      </c>
      <c r="L47" s="19" t="s">
        <v>60</v>
      </c>
      <c r="M47" s="17">
        <f>20</f>
        <v>20</v>
      </c>
      <c r="N47" s="4">
        <v>427.41</v>
      </c>
      <c r="O47" s="4">
        <f t="shared" si="2"/>
        <v>8548.2000000000007</v>
      </c>
      <c r="P47" s="39">
        <f t="shared" si="3"/>
        <v>9573.9840000000022</v>
      </c>
      <c r="Q47" s="16"/>
    </row>
    <row r="48" spans="1:17" ht="33.75" x14ac:dyDescent="0.2">
      <c r="A48" s="19" t="s">
        <v>55</v>
      </c>
      <c r="B48" s="17">
        <v>39</v>
      </c>
      <c r="C48" s="19" t="s">
        <v>127</v>
      </c>
      <c r="D48" s="19" t="s">
        <v>128</v>
      </c>
      <c r="E48" s="19" t="s">
        <v>129</v>
      </c>
      <c r="F48" s="19" t="s">
        <v>59</v>
      </c>
      <c r="G48" s="19">
        <v>100</v>
      </c>
      <c r="H48" s="19" t="s">
        <v>29</v>
      </c>
      <c r="I48" s="19"/>
      <c r="J48" s="19" t="s">
        <v>24</v>
      </c>
      <c r="K48" s="19" t="s">
        <v>25</v>
      </c>
      <c r="L48" s="19" t="s">
        <v>60</v>
      </c>
      <c r="M48" s="17">
        <v>20</v>
      </c>
      <c r="N48" s="4">
        <v>1551.5</v>
      </c>
      <c r="O48" s="4">
        <f t="shared" si="2"/>
        <v>31030</v>
      </c>
      <c r="P48" s="39">
        <f t="shared" si="3"/>
        <v>34753.600000000006</v>
      </c>
      <c r="Q48" s="16"/>
    </row>
    <row r="49" spans="1:17" ht="33.75" x14ac:dyDescent="0.2">
      <c r="A49" s="19" t="s">
        <v>55</v>
      </c>
      <c r="B49" s="17">
        <v>40</v>
      </c>
      <c r="C49" s="19" t="s">
        <v>130</v>
      </c>
      <c r="D49" s="19" t="s">
        <v>131</v>
      </c>
      <c r="E49" s="19" t="s">
        <v>132</v>
      </c>
      <c r="F49" s="19" t="s">
        <v>59</v>
      </c>
      <c r="G49" s="19">
        <v>100</v>
      </c>
      <c r="H49" s="19" t="s">
        <v>29</v>
      </c>
      <c r="I49" s="19"/>
      <c r="J49" s="19" t="s">
        <v>24</v>
      </c>
      <c r="K49" s="19" t="s">
        <v>25</v>
      </c>
      <c r="L49" s="19" t="s">
        <v>60</v>
      </c>
      <c r="M49" s="17">
        <v>130</v>
      </c>
      <c r="N49" s="4">
        <v>554.31000000000006</v>
      </c>
      <c r="O49" s="4">
        <f t="shared" si="2"/>
        <v>72060.3</v>
      </c>
      <c r="P49" s="39">
        <f t="shared" si="3"/>
        <v>80707.536000000007</v>
      </c>
      <c r="Q49" s="16"/>
    </row>
    <row r="50" spans="1:17" ht="33.75" x14ac:dyDescent="0.2">
      <c r="A50" s="19" t="s">
        <v>55</v>
      </c>
      <c r="B50" s="17">
        <v>41</v>
      </c>
      <c r="C50" s="19" t="s">
        <v>133</v>
      </c>
      <c r="D50" s="19" t="s">
        <v>134</v>
      </c>
      <c r="E50" s="19" t="s">
        <v>135</v>
      </c>
      <c r="F50" s="19" t="s">
        <v>59</v>
      </c>
      <c r="G50" s="19">
        <v>100</v>
      </c>
      <c r="H50" s="19" t="s">
        <v>29</v>
      </c>
      <c r="I50" s="19"/>
      <c r="J50" s="19" t="s">
        <v>24</v>
      </c>
      <c r="K50" s="19" t="s">
        <v>25</v>
      </c>
      <c r="L50" s="19" t="s">
        <v>60</v>
      </c>
      <c r="M50" s="17">
        <f>45+103</f>
        <v>148</v>
      </c>
      <c r="N50" s="4">
        <v>138.51000000000002</v>
      </c>
      <c r="O50" s="4">
        <f t="shared" si="2"/>
        <v>20499.480000000003</v>
      </c>
      <c r="P50" s="39">
        <f t="shared" si="3"/>
        <v>22959.417600000004</v>
      </c>
      <c r="Q50" s="16"/>
    </row>
    <row r="51" spans="1:17" ht="33.75" x14ac:dyDescent="0.2">
      <c r="A51" s="19" t="s">
        <v>55</v>
      </c>
      <c r="B51" s="17">
        <v>42</v>
      </c>
      <c r="C51" s="19" t="s">
        <v>136</v>
      </c>
      <c r="D51" s="19" t="s">
        <v>137</v>
      </c>
      <c r="E51" s="19" t="s">
        <v>138</v>
      </c>
      <c r="F51" s="19" t="s">
        <v>59</v>
      </c>
      <c r="G51" s="19">
        <v>100</v>
      </c>
      <c r="H51" s="19" t="s">
        <v>29</v>
      </c>
      <c r="I51" s="19"/>
      <c r="J51" s="19" t="s">
        <v>24</v>
      </c>
      <c r="K51" s="19" t="s">
        <v>25</v>
      </c>
      <c r="L51" s="19" t="s">
        <v>60</v>
      </c>
      <c r="M51" s="17">
        <f>20+50</f>
        <v>70</v>
      </c>
      <c r="N51" s="4">
        <v>39.690000000000005</v>
      </c>
      <c r="O51" s="4">
        <f t="shared" si="2"/>
        <v>2778.3</v>
      </c>
      <c r="P51" s="39">
        <f t="shared" si="3"/>
        <v>3111.6960000000004</v>
      </c>
      <c r="Q51" s="16"/>
    </row>
    <row r="52" spans="1:17" ht="33.75" x14ac:dyDescent="0.2">
      <c r="A52" s="19" t="s">
        <v>55</v>
      </c>
      <c r="B52" s="17">
        <v>43</v>
      </c>
      <c r="C52" s="19" t="s">
        <v>139</v>
      </c>
      <c r="D52" s="19" t="s">
        <v>140</v>
      </c>
      <c r="E52" s="19" t="s">
        <v>141</v>
      </c>
      <c r="F52" s="19" t="s">
        <v>59</v>
      </c>
      <c r="G52" s="19">
        <v>100</v>
      </c>
      <c r="H52" s="19" t="s">
        <v>29</v>
      </c>
      <c r="I52" s="19"/>
      <c r="J52" s="19" t="s">
        <v>24</v>
      </c>
      <c r="K52" s="19" t="s">
        <v>25</v>
      </c>
      <c r="L52" s="19" t="s">
        <v>60</v>
      </c>
      <c r="M52" s="17">
        <f>20+50</f>
        <v>70</v>
      </c>
      <c r="N52" s="4">
        <v>245.75</v>
      </c>
      <c r="O52" s="4">
        <f t="shared" si="2"/>
        <v>17202.5</v>
      </c>
      <c r="P52" s="39">
        <f t="shared" si="3"/>
        <v>19266.800000000003</v>
      </c>
      <c r="Q52" s="16"/>
    </row>
    <row r="53" spans="1:17" ht="33.75" x14ac:dyDescent="0.2">
      <c r="A53" s="19" t="s">
        <v>55</v>
      </c>
      <c r="B53" s="17">
        <v>44</v>
      </c>
      <c r="C53" s="19" t="s">
        <v>130</v>
      </c>
      <c r="D53" s="19" t="s">
        <v>131</v>
      </c>
      <c r="E53" s="19" t="s">
        <v>142</v>
      </c>
      <c r="F53" s="19" t="s">
        <v>59</v>
      </c>
      <c r="G53" s="19">
        <v>100</v>
      </c>
      <c r="H53" s="19" t="s">
        <v>29</v>
      </c>
      <c r="I53" s="19"/>
      <c r="J53" s="19" t="s">
        <v>24</v>
      </c>
      <c r="K53" s="19" t="s">
        <v>25</v>
      </c>
      <c r="L53" s="19" t="s">
        <v>60</v>
      </c>
      <c r="M53" s="17">
        <f>45+103</f>
        <v>148</v>
      </c>
      <c r="N53" s="4">
        <v>554.31000000000006</v>
      </c>
      <c r="O53" s="4">
        <f t="shared" si="2"/>
        <v>82037.88</v>
      </c>
      <c r="P53" s="39">
        <f t="shared" si="3"/>
        <v>91882.425600000017</v>
      </c>
      <c r="Q53" s="16"/>
    </row>
    <row r="54" spans="1:17" ht="33.75" x14ac:dyDescent="0.2">
      <c r="A54" s="19" t="s">
        <v>55</v>
      </c>
      <c r="B54" s="17">
        <v>45</v>
      </c>
      <c r="C54" s="19" t="s">
        <v>143</v>
      </c>
      <c r="D54" s="19" t="s">
        <v>144</v>
      </c>
      <c r="E54" s="19" t="s">
        <v>145</v>
      </c>
      <c r="F54" s="19" t="s">
        <v>59</v>
      </c>
      <c r="G54" s="19">
        <v>100</v>
      </c>
      <c r="H54" s="19" t="s">
        <v>29</v>
      </c>
      <c r="I54" s="19"/>
      <c r="J54" s="19" t="s">
        <v>24</v>
      </c>
      <c r="K54" s="19" t="s">
        <v>25</v>
      </c>
      <c r="L54" s="19" t="s">
        <v>60</v>
      </c>
      <c r="M54" s="17">
        <f>20+20</f>
        <v>40</v>
      </c>
      <c r="N54" s="4">
        <v>4600</v>
      </c>
      <c r="O54" s="4">
        <f t="shared" si="2"/>
        <v>184000</v>
      </c>
      <c r="P54" s="39">
        <f t="shared" si="3"/>
        <v>206080.00000000003</v>
      </c>
      <c r="Q54" s="16"/>
    </row>
    <row r="55" spans="1:17" ht="33.75" x14ac:dyDescent="0.2">
      <c r="A55" s="19" t="s">
        <v>55</v>
      </c>
      <c r="B55" s="17">
        <v>46</v>
      </c>
      <c r="C55" s="19" t="s">
        <v>72</v>
      </c>
      <c r="D55" s="19" t="s">
        <v>73</v>
      </c>
      <c r="E55" s="19" t="s">
        <v>146</v>
      </c>
      <c r="F55" s="19" t="s">
        <v>59</v>
      </c>
      <c r="G55" s="19">
        <v>100</v>
      </c>
      <c r="H55" s="19" t="s">
        <v>29</v>
      </c>
      <c r="I55" s="19"/>
      <c r="J55" s="19" t="s">
        <v>24</v>
      </c>
      <c r="K55" s="19" t="s">
        <v>25</v>
      </c>
      <c r="L55" s="19" t="s">
        <v>60</v>
      </c>
      <c r="M55" s="17">
        <f>25+35</f>
        <v>60</v>
      </c>
      <c r="N55" s="4">
        <v>2000</v>
      </c>
      <c r="O55" s="4">
        <f t="shared" si="2"/>
        <v>120000</v>
      </c>
      <c r="P55" s="39">
        <f t="shared" si="3"/>
        <v>134400</v>
      </c>
      <c r="Q55" s="16"/>
    </row>
    <row r="56" spans="1:17" ht="33.75" x14ac:dyDescent="0.2">
      <c r="A56" s="19" t="s">
        <v>55</v>
      </c>
      <c r="B56" s="17">
        <v>47</v>
      </c>
      <c r="C56" s="19" t="s">
        <v>147</v>
      </c>
      <c r="D56" s="19" t="s">
        <v>148</v>
      </c>
      <c r="E56" s="19" t="s">
        <v>149</v>
      </c>
      <c r="F56" s="19" t="s">
        <v>59</v>
      </c>
      <c r="G56" s="19">
        <v>100</v>
      </c>
      <c r="H56" s="19" t="s">
        <v>29</v>
      </c>
      <c r="I56" s="19"/>
      <c r="J56" s="19" t="s">
        <v>150</v>
      </c>
      <c r="K56" s="19" t="s">
        <v>25</v>
      </c>
      <c r="L56" s="19" t="s">
        <v>60</v>
      </c>
      <c r="M56" s="17">
        <v>84</v>
      </c>
      <c r="N56" s="4">
        <v>1594.6200000000001</v>
      </c>
      <c r="O56" s="4">
        <f t="shared" si="2"/>
        <v>133948.08000000002</v>
      </c>
      <c r="P56" s="39">
        <f t="shared" si="3"/>
        <v>150021.84960000005</v>
      </c>
      <c r="Q56" s="16"/>
    </row>
    <row r="57" spans="1:17" ht="33.75" x14ac:dyDescent="0.2">
      <c r="A57" s="19" t="s">
        <v>55</v>
      </c>
      <c r="B57" s="17">
        <v>48</v>
      </c>
      <c r="C57" s="19" t="s">
        <v>133</v>
      </c>
      <c r="D57" s="19" t="s">
        <v>134</v>
      </c>
      <c r="E57" s="19" t="s">
        <v>151</v>
      </c>
      <c r="F57" s="19" t="s">
        <v>59</v>
      </c>
      <c r="G57" s="19">
        <v>100</v>
      </c>
      <c r="H57" s="19" t="s">
        <v>29</v>
      </c>
      <c r="I57" s="19"/>
      <c r="J57" s="19" t="s">
        <v>152</v>
      </c>
      <c r="K57" s="19" t="s">
        <v>25</v>
      </c>
      <c r="L57" s="19" t="s">
        <v>60</v>
      </c>
      <c r="M57" s="17">
        <v>50</v>
      </c>
      <c r="N57" s="4">
        <v>288.63</v>
      </c>
      <c r="O57" s="4">
        <f t="shared" si="2"/>
        <v>14431.5</v>
      </c>
      <c r="P57" s="39">
        <f t="shared" si="3"/>
        <v>16163.28</v>
      </c>
      <c r="Q57" s="16"/>
    </row>
    <row r="58" spans="1:17" ht="33.75" x14ac:dyDescent="0.2">
      <c r="A58" s="19" t="s">
        <v>55</v>
      </c>
      <c r="B58" s="17">
        <v>49</v>
      </c>
      <c r="C58" s="19" t="s">
        <v>153</v>
      </c>
      <c r="D58" s="19" t="s">
        <v>154</v>
      </c>
      <c r="E58" s="19" t="s">
        <v>155</v>
      </c>
      <c r="F58" s="19" t="s">
        <v>59</v>
      </c>
      <c r="G58" s="19">
        <v>100</v>
      </c>
      <c r="H58" s="19" t="s">
        <v>29</v>
      </c>
      <c r="I58" s="19"/>
      <c r="J58" s="19" t="s">
        <v>156</v>
      </c>
      <c r="K58" s="19" t="s">
        <v>25</v>
      </c>
      <c r="L58" s="19" t="s">
        <v>60</v>
      </c>
      <c r="M58" s="17">
        <v>150</v>
      </c>
      <c r="N58" s="4">
        <v>69</v>
      </c>
      <c r="O58" s="4">
        <f t="shared" si="2"/>
        <v>10350</v>
      </c>
      <c r="P58" s="39">
        <f t="shared" si="3"/>
        <v>11592.000000000002</v>
      </c>
      <c r="Q58" s="16"/>
    </row>
    <row r="59" spans="1:17" ht="33.75" x14ac:dyDescent="0.2">
      <c r="A59" s="19" t="s">
        <v>55</v>
      </c>
      <c r="B59" s="17">
        <v>50</v>
      </c>
      <c r="C59" s="19" t="s">
        <v>124</v>
      </c>
      <c r="D59" s="19" t="s">
        <v>125</v>
      </c>
      <c r="E59" s="19" t="s">
        <v>126</v>
      </c>
      <c r="F59" s="19" t="s">
        <v>59</v>
      </c>
      <c r="G59" s="19">
        <v>100</v>
      </c>
      <c r="H59" s="19" t="s">
        <v>29</v>
      </c>
      <c r="I59" s="19"/>
      <c r="J59" s="19" t="s">
        <v>157</v>
      </c>
      <c r="K59" s="19" t="s">
        <v>25</v>
      </c>
      <c r="L59" s="19" t="s">
        <v>60</v>
      </c>
      <c r="M59" s="17">
        <v>70</v>
      </c>
      <c r="N59" s="4">
        <v>427.41</v>
      </c>
      <c r="O59" s="4">
        <f t="shared" si="2"/>
        <v>29918.7</v>
      </c>
      <c r="P59" s="39">
        <f t="shared" si="3"/>
        <v>33508.944000000003</v>
      </c>
      <c r="Q59" s="16"/>
    </row>
    <row r="60" spans="1:17" ht="33.75" x14ac:dyDescent="0.2">
      <c r="A60" s="19" t="s">
        <v>55</v>
      </c>
      <c r="B60" s="17">
        <v>51</v>
      </c>
      <c r="C60" s="19" t="s">
        <v>158</v>
      </c>
      <c r="D60" s="19" t="s">
        <v>159</v>
      </c>
      <c r="E60" s="19" t="s">
        <v>160</v>
      </c>
      <c r="F60" s="19" t="s">
        <v>59</v>
      </c>
      <c r="G60" s="19">
        <v>100</v>
      </c>
      <c r="H60" s="19" t="s">
        <v>29</v>
      </c>
      <c r="I60" s="19"/>
      <c r="J60" s="19" t="s">
        <v>24</v>
      </c>
      <c r="K60" s="19" t="s">
        <v>25</v>
      </c>
      <c r="L60" s="19" t="s">
        <v>60</v>
      </c>
      <c r="M60" s="17">
        <v>20</v>
      </c>
      <c r="N60" s="4">
        <v>4434</v>
      </c>
      <c r="O60" s="4">
        <f>M60*N60</f>
        <v>88680</v>
      </c>
      <c r="P60" s="39">
        <f>O60*1.12</f>
        <v>99321.600000000006</v>
      </c>
      <c r="Q60" s="16"/>
    </row>
    <row r="61" spans="1:17" ht="33.75" x14ac:dyDescent="0.2">
      <c r="A61" s="19" t="s">
        <v>55</v>
      </c>
      <c r="B61" s="17">
        <v>52</v>
      </c>
      <c r="C61" s="19" t="s">
        <v>161</v>
      </c>
      <c r="D61" s="19" t="s">
        <v>162</v>
      </c>
      <c r="E61" s="19" t="s">
        <v>163</v>
      </c>
      <c r="F61" s="19" t="s">
        <v>59</v>
      </c>
      <c r="G61" s="19">
        <v>100</v>
      </c>
      <c r="H61" s="19" t="s">
        <v>29</v>
      </c>
      <c r="I61" s="19"/>
      <c r="J61" s="19" t="s">
        <v>24</v>
      </c>
      <c r="K61" s="19" t="s">
        <v>25</v>
      </c>
      <c r="L61" s="19" t="s">
        <v>60</v>
      </c>
      <c r="M61" s="17">
        <v>25</v>
      </c>
      <c r="N61" s="4">
        <v>1468.4400000000003</v>
      </c>
      <c r="O61" s="4">
        <f t="shared" ref="O61:O70" si="4">M61*N61</f>
        <v>36711.000000000007</v>
      </c>
      <c r="P61" s="39">
        <f t="shared" ref="P61:P70" si="5">O61*1.12</f>
        <v>41116.320000000014</v>
      </c>
      <c r="Q61" s="16"/>
    </row>
    <row r="62" spans="1:17" ht="33.75" x14ac:dyDescent="0.2">
      <c r="A62" s="19" t="s">
        <v>55</v>
      </c>
      <c r="B62" s="17">
        <v>53</v>
      </c>
      <c r="C62" s="19" t="s">
        <v>164</v>
      </c>
      <c r="D62" s="19" t="s">
        <v>165</v>
      </c>
      <c r="E62" s="19" t="s">
        <v>166</v>
      </c>
      <c r="F62" s="19" t="s">
        <v>59</v>
      </c>
      <c r="G62" s="19">
        <v>100</v>
      </c>
      <c r="H62" s="19" t="s">
        <v>29</v>
      </c>
      <c r="I62" s="19"/>
      <c r="J62" s="19" t="s">
        <v>24</v>
      </c>
      <c r="K62" s="19" t="s">
        <v>25</v>
      </c>
      <c r="L62" s="19" t="s">
        <v>60</v>
      </c>
      <c r="M62" s="17">
        <v>30</v>
      </c>
      <c r="N62" s="4">
        <v>985.33</v>
      </c>
      <c r="O62" s="4">
        <f t="shared" si="4"/>
        <v>29559.9</v>
      </c>
      <c r="P62" s="39">
        <f t="shared" si="5"/>
        <v>33107.088000000003</v>
      </c>
      <c r="Q62" s="16"/>
    </row>
    <row r="63" spans="1:17" ht="33.75" x14ac:dyDescent="0.2">
      <c r="A63" s="19" t="s">
        <v>55</v>
      </c>
      <c r="B63" s="17">
        <v>54</v>
      </c>
      <c r="C63" s="19" t="s">
        <v>167</v>
      </c>
      <c r="D63" s="19" t="s">
        <v>168</v>
      </c>
      <c r="E63" s="19" t="s">
        <v>168</v>
      </c>
      <c r="F63" s="19" t="s">
        <v>59</v>
      </c>
      <c r="G63" s="19">
        <v>100</v>
      </c>
      <c r="H63" s="19" t="s">
        <v>29</v>
      </c>
      <c r="I63" s="19"/>
      <c r="J63" s="19" t="s">
        <v>24</v>
      </c>
      <c r="K63" s="19" t="s">
        <v>25</v>
      </c>
      <c r="L63" s="19" t="s">
        <v>60</v>
      </c>
      <c r="M63" s="17">
        <v>20</v>
      </c>
      <c r="N63" s="4">
        <v>5670.08</v>
      </c>
      <c r="O63" s="4">
        <f t="shared" si="4"/>
        <v>113401.60000000001</v>
      </c>
      <c r="P63" s="39">
        <f t="shared" si="5"/>
        <v>127009.79200000002</v>
      </c>
      <c r="Q63" s="16"/>
    </row>
    <row r="64" spans="1:17" ht="33.75" x14ac:dyDescent="0.2">
      <c r="A64" s="19" t="s">
        <v>55</v>
      </c>
      <c r="B64" s="17">
        <v>55</v>
      </c>
      <c r="C64" s="19" t="s">
        <v>169</v>
      </c>
      <c r="D64" s="19" t="s">
        <v>170</v>
      </c>
      <c r="E64" s="19" t="s">
        <v>171</v>
      </c>
      <c r="F64" s="19" t="s">
        <v>59</v>
      </c>
      <c r="G64" s="19">
        <v>100</v>
      </c>
      <c r="H64" s="19" t="s">
        <v>29</v>
      </c>
      <c r="I64" s="19"/>
      <c r="J64" s="19" t="s">
        <v>24</v>
      </c>
      <c r="K64" s="19" t="s">
        <v>25</v>
      </c>
      <c r="L64" s="19" t="s">
        <v>60</v>
      </c>
      <c r="M64" s="17">
        <v>20</v>
      </c>
      <c r="N64" s="4">
        <v>4239.3600000000006</v>
      </c>
      <c r="O64" s="4">
        <f t="shared" si="4"/>
        <v>84787.200000000012</v>
      </c>
      <c r="P64" s="39">
        <f t="shared" si="5"/>
        <v>94961.664000000019</v>
      </c>
      <c r="Q64" s="16"/>
    </row>
    <row r="65" spans="1:17" ht="33.75" x14ac:dyDescent="0.2">
      <c r="A65" s="19" t="s">
        <v>55</v>
      </c>
      <c r="B65" s="17">
        <v>56</v>
      </c>
      <c r="C65" s="19" t="s">
        <v>169</v>
      </c>
      <c r="D65" s="19" t="s">
        <v>170</v>
      </c>
      <c r="E65" s="19" t="s">
        <v>172</v>
      </c>
      <c r="F65" s="19" t="s">
        <v>59</v>
      </c>
      <c r="G65" s="19">
        <v>100</v>
      </c>
      <c r="H65" s="19" t="s">
        <v>29</v>
      </c>
      <c r="I65" s="19"/>
      <c r="J65" s="19" t="s">
        <v>24</v>
      </c>
      <c r="K65" s="19" t="s">
        <v>25</v>
      </c>
      <c r="L65" s="19" t="s">
        <v>60</v>
      </c>
      <c r="M65" s="17">
        <v>6</v>
      </c>
      <c r="N65" s="4">
        <v>5148.3600000000006</v>
      </c>
      <c r="O65" s="4">
        <f t="shared" si="4"/>
        <v>30890.160000000003</v>
      </c>
      <c r="P65" s="39">
        <f t="shared" si="5"/>
        <v>34596.979200000009</v>
      </c>
      <c r="Q65" s="16"/>
    </row>
    <row r="66" spans="1:17" ht="33.75" x14ac:dyDescent="0.2">
      <c r="A66" s="19" t="s">
        <v>55</v>
      </c>
      <c r="B66" s="17">
        <v>57</v>
      </c>
      <c r="C66" s="19" t="s">
        <v>173</v>
      </c>
      <c r="D66" s="19" t="s">
        <v>174</v>
      </c>
      <c r="E66" s="19" t="s">
        <v>175</v>
      </c>
      <c r="F66" s="19" t="s">
        <v>59</v>
      </c>
      <c r="G66" s="19">
        <v>100</v>
      </c>
      <c r="H66" s="19" t="s">
        <v>29</v>
      </c>
      <c r="I66" s="19"/>
      <c r="J66" s="19" t="s">
        <v>24</v>
      </c>
      <c r="K66" s="19" t="s">
        <v>25</v>
      </c>
      <c r="L66" s="19" t="s">
        <v>60</v>
      </c>
      <c r="M66" s="17">
        <v>500</v>
      </c>
      <c r="N66" s="4">
        <v>110.52</v>
      </c>
      <c r="O66" s="4">
        <f t="shared" si="4"/>
        <v>55260</v>
      </c>
      <c r="P66" s="39">
        <f t="shared" si="5"/>
        <v>61891.200000000004</v>
      </c>
      <c r="Q66" s="16"/>
    </row>
    <row r="67" spans="1:17" ht="33.75" x14ac:dyDescent="0.2">
      <c r="A67" s="19" t="s">
        <v>55</v>
      </c>
      <c r="B67" s="17">
        <v>58</v>
      </c>
      <c r="C67" s="19" t="s">
        <v>173</v>
      </c>
      <c r="D67" s="19" t="s">
        <v>174</v>
      </c>
      <c r="E67" s="19" t="s">
        <v>176</v>
      </c>
      <c r="F67" s="19" t="s">
        <v>59</v>
      </c>
      <c r="G67" s="19">
        <v>100</v>
      </c>
      <c r="H67" s="19" t="s">
        <v>29</v>
      </c>
      <c r="I67" s="19"/>
      <c r="J67" s="19" t="s">
        <v>24</v>
      </c>
      <c r="K67" s="19" t="s">
        <v>25</v>
      </c>
      <c r="L67" s="19" t="s">
        <v>60</v>
      </c>
      <c r="M67" s="17">
        <v>500</v>
      </c>
      <c r="N67" s="4">
        <v>169.92000000000002</v>
      </c>
      <c r="O67" s="4">
        <f t="shared" si="4"/>
        <v>84960.000000000015</v>
      </c>
      <c r="P67" s="39">
        <f t="shared" si="5"/>
        <v>95155.200000000026</v>
      </c>
      <c r="Q67" s="16"/>
    </row>
    <row r="68" spans="1:17" ht="33.75" x14ac:dyDescent="0.2">
      <c r="A68" s="19" t="s">
        <v>55</v>
      </c>
      <c r="B68" s="17">
        <v>59</v>
      </c>
      <c r="C68" s="19" t="s">
        <v>177</v>
      </c>
      <c r="D68" s="19" t="s">
        <v>178</v>
      </c>
      <c r="E68" s="19" t="s">
        <v>179</v>
      </c>
      <c r="F68" s="19" t="s">
        <v>59</v>
      </c>
      <c r="G68" s="19">
        <v>100</v>
      </c>
      <c r="H68" s="19" t="s">
        <v>29</v>
      </c>
      <c r="I68" s="19"/>
      <c r="J68" s="19" t="s">
        <v>24</v>
      </c>
      <c r="K68" s="19" t="s">
        <v>25</v>
      </c>
      <c r="L68" s="19" t="s">
        <v>180</v>
      </c>
      <c r="M68" s="17">
        <v>100</v>
      </c>
      <c r="N68" s="4">
        <v>396</v>
      </c>
      <c r="O68" s="4">
        <f t="shared" si="4"/>
        <v>39600</v>
      </c>
      <c r="P68" s="39">
        <f t="shared" si="5"/>
        <v>44352.000000000007</v>
      </c>
      <c r="Q68" s="16"/>
    </row>
    <row r="69" spans="1:17" ht="33.75" x14ac:dyDescent="0.2">
      <c r="A69" s="19" t="s">
        <v>55</v>
      </c>
      <c r="B69" s="17">
        <v>60</v>
      </c>
      <c r="C69" s="19" t="s">
        <v>181</v>
      </c>
      <c r="D69" s="19" t="s">
        <v>182</v>
      </c>
      <c r="E69" s="19" t="s">
        <v>183</v>
      </c>
      <c r="F69" s="19" t="s">
        <v>59</v>
      </c>
      <c r="G69" s="19">
        <v>100</v>
      </c>
      <c r="H69" s="19" t="s">
        <v>29</v>
      </c>
      <c r="I69" s="19"/>
      <c r="J69" s="19" t="s">
        <v>24</v>
      </c>
      <c r="K69" s="19" t="s">
        <v>25</v>
      </c>
      <c r="L69" s="19" t="s">
        <v>60</v>
      </c>
      <c r="M69" s="17">
        <v>4</v>
      </c>
      <c r="N69" s="4">
        <v>6801</v>
      </c>
      <c r="O69" s="4">
        <f t="shared" si="4"/>
        <v>27204</v>
      </c>
      <c r="P69" s="39">
        <f t="shared" si="5"/>
        <v>30468.480000000003</v>
      </c>
      <c r="Q69" s="16"/>
    </row>
    <row r="70" spans="1:17" ht="33.75" x14ac:dyDescent="0.2">
      <c r="A70" s="19" t="s">
        <v>55</v>
      </c>
      <c r="B70" s="17">
        <v>61</v>
      </c>
      <c r="C70" s="19" t="s">
        <v>184</v>
      </c>
      <c r="D70" s="19" t="s">
        <v>185</v>
      </c>
      <c r="E70" s="19" t="s">
        <v>186</v>
      </c>
      <c r="F70" s="19" t="s">
        <v>59</v>
      </c>
      <c r="G70" s="19">
        <v>100</v>
      </c>
      <c r="H70" s="19" t="s">
        <v>29</v>
      </c>
      <c r="I70" s="19"/>
      <c r="J70" s="19" t="s">
        <v>24</v>
      </c>
      <c r="K70" s="19" t="s">
        <v>25</v>
      </c>
      <c r="L70" s="19" t="s">
        <v>60</v>
      </c>
      <c r="M70" s="17">
        <v>5</v>
      </c>
      <c r="N70" s="4">
        <v>738</v>
      </c>
      <c r="O70" s="4">
        <f t="shared" si="4"/>
        <v>3690</v>
      </c>
      <c r="P70" s="39">
        <f t="shared" si="5"/>
        <v>4132.8</v>
      </c>
      <c r="Q70" s="16"/>
    </row>
    <row r="71" spans="1:17" ht="11.25" customHeight="1" x14ac:dyDescent="0.2">
      <c r="A71" s="17"/>
      <c r="B71" s="65" t="s">
        <v>187</v>
      </c>
      <c r="C71" s="66"/>
      <c r="D71" s="40"/>
      <c r="E71" s="40"/>
      <c r="F71" s="40"/>
      <c r="G71" s="41"/>
      <c r="H71" s="41"/>
      <c r="I71" s="41"/>
      <c r="J71" s="41"/>
      <c r="K71" s="40"/>
      <c r="L71" s="40"/>
      <c r="M71" s="41"/>
      <c r="N71" s="41"/>
      <c r="O71" s="42">
        <f>SUM(O5:O70)</f>
        <v>998330879.13406003</v>
      </c>
      <c r="P71" s="42">
        <f>SUM(P5:P70)</f>
        <v>1118130584.6301477</v>
      </c>
      <c r="Q71" s="16"/>
    </row>
    <row r="72" spans="1:17" ht="45" x14ac:dyDescent="0.2">
      <c r="A72" s="17" t="s">
        <v>18</v>
      </c>
      <c r="B72" s="17">
        <v>1</v>
      </c>
      <c r="C72" s="18" t="s">
        <v>188</v>
      </c>
      <c r="D72" s="19" t="s">
        <v>189</v>
      </c>
      <c r="E72" s="19" t="s">
        <v>190</v>
      </c>
      <c r="F72" s="19" t="s">
        <v>34</v>
      </c>
      <c r="G72" s="13">
        <v>100</v>
      </c>
      <c r="H72" s="20" t="s">
        <v>29</v>
      </c>
      <c r="I72" s="17"/>
      <c r="J72" s="17" t="s">
        <v>24</v>
      </c>
      <c r="K72" s="17" t="s">
        <v>25</v>
      </c>
      <c r="L72" s="37" t="s">
        <v>191</v>
      </c>
      <c r="M72" s="29">
        <v>1</v>
      </c>
      <c r="N72" s="5">
        <v>82455.600000000006</v>
      </c>
      <c r="O72" s="2">
        <f t="shared" ref="O72:O75" si="6">M72*N72</f>
        <v>82455.600000000006</v>
      </c>
      <c r="P72" s="2">
        <f t="shared" ref="P72:P75" si="7">O72*1.12</f>
        <v>92350.272000000012</v>
      </c>
    </row>
    <row r="73" spans="1:17" ht="45" x14ac:dyDescent="0.2">
      <c r="A73" s="17" t="s">
        <v>18</v>
      </c>
      <c r="B73" s="17">
        <v>2</v>
      </c>
      <c r="C73" s="18" t="s">
        <v>188</v>
      </c>
      <c r="D73" s="19" t="s">
        <v>189</v>
      </c>
      <c r="E73" s="19" t="s">
        <v>192</v>
      </c>
      <c r="F73" s="19" t="s">
        <v>34</v>
      </c>
      <c r="G73" s="13">
        <v>100</v>
      </c>
      <c r="H73" s="20" t="s">
        <v>29</v>
      </c>
      <c r="I73" s="17"/>
      <c r="J73" s="17" t="s">
        <v>24</v>
      </c>
      <c r="K73" s="17" t="s">
        <v>25</v>
      </c>
      <c r="L73" s="37" t="s">
        <v>191</v>
      </c>
      <c r="M73" s="29">
        <v>1</v>
      </c>
      <c r="N73" s="5">
        <v>595048.5</v>
      </c>
      <c r="O73" s="2">
        <f t="shared" si="6"/>
        <v>595048.5</v>
      </c>
      <c r="P73" s="2">
        <f t="shared" si="7"/>
        <v>666454.32000000007</v>
      </c>
    </row>
    <row r="74" spans="1:17" ht="33.75" x14ac:dyDescent="0.2">
      <c r="A74" s="17" t="s">
        <v>18</v>
      </c>
      <c r="B74" s="17">
        <v>3</v>
      </c>
      <c r="C74" s="18" t="s">
        <v>193</v>
      </c>
      <c r="D74" s="19" t="s">
        <v>194</v>
      </c>
      <c r="E74" s="19" t="s">
        <v>195</v>
      </c>
      <c r="F74" s="19" t="s">
        <v>34</v>
      </c>
      <c r="G74" s="13">
        <v>100</v>
      </c>
      <c r="H74" s="20" t="s">
        <v>29</v>
      </c>
      <c r="I74" s="17"/>
      <c r="J74" s="17" t="s">
        <v>24</v>
      </c>
      <c r="K74" s="17" t="s">
        <v>25</v>
      </c>
      <c r="L74" s="37" t="s">
        <v>191</v>
      </c>
      <c r="M74" s="29">
        <v>1</v>
      </c>
      <c r="N74" s="5">
        <v>350248.2</v>
      </c>
      <c r="O74" s="2">
        <f t="shared" si="6"/>
        <v>350248.2</v>
      </c>
      <c r="P74" s="2">
        <f t="shared" si="7"/>
        <v>392277.98400000005</v>
      </c>
    </row>
    <row r="75" spans="1:17" ht="33.75" x14ac:dyDescent="0.2">
      <c r="A75" s="17" t="s">
        <v>18</v>
      </c>
      <c r="B75" s="17">
        <v>4</v>
      </c>
      <c r="C75" s="18" t="s">
        <v>196</v>
      </c>
      <c r="D75" s="19" t="s">
        <v>197</v>
      </c>
      <c r="E75" s="19" t="s">
        <v>198</v>
      </c>
      <c r="F75" s="19" t="s">
        <v>34</v>
      </c>
      <c r="G75" s="13">
        <v>100</v>
      </c>
      <c r="H75" s="20" t="s">
        <v>29</v>
      </c>
      <c r="I75" s="17"/>
      <c r="J75" s="17" t="s">
        <v>24</v>
      </c>
      <c r="K75" s="17" t="s">
        <v>25</v>
      </c>
      <c r="L75" s="37" t="s">
        <v>191</v>
      </c>
      <c r="M75" s="29">
        <v>1</v>
      </c>
      <c r="N75" s="5">
        <v>204450.3</v>
      </c>
      <c r="O75" s="2">
        <f t="shared" si="6"/>
        <v>204450.3</v>
      </c>
      <c r="P75" s="2">
        <f t="shared" si="7"/>
        <v>228984.33600000001</v>
      </c>
    </row>
    <row r="76" spans="1:17" s="34" customFormat="1" ht="33.75" x14ac:dyDescent="0.2">
      <c r="A76" s="17" t="s">
        <v>199</v>
      </c>
      <c r="B76" s="17">
        <v>5</v>
      </c>
      <c r="C76" s="31" t="s">
        <v>196</v>
      </c>
      <c r="D76" s="17" t="s">
        <v>197</v>
      </c>
      <c r="E76" s="17" t="s">
        <v>200</v>
      </c>
      <c r="F76" s="17" t="s">
        <v>34</v>
      </c>
      <c r="G76" s="17">
        <v>100</v>
      </c>
      <c r="H76" s="32" t="s">
        <v>23</v>
      </c>
      <c r="I76" s="17"/>
      <c r="J76" s="17" t="s">
        <v>24</v>
      </c>
      <c r="K76" s="17" t="s">
        <v>25</v>
      </c>
      <c r="L76" s="37" t="s">
        <v>191</v>
      </c>
      <c r="M76" s="29">
        <v>1</v>
      </c>
      <c r="N76" s="1">
        <v>772708.83</v>
      </c>
      <c r="O76" s="2">
        <f t="shared" si="0"/>
        <v>772708.83</v>
      </c>
      <c r="P76" s="2">
        <f t="shared" si="1"/>
        <v>865433.88959999999</v>
      </c>
      <c r="Q76" s="33"/>
    </row>
    <row r="77" spans="1:17" s="34" customFormat="1" ht="33.75" x14ac:dyDescent="0.2">
      <c r="A77" s="17" t="s">
        <v>199</v>
      </c>
      <c r="B77" s="17">
        <v>6</v>
      </c>
      <c r="C77" s="31" t="s">
        <v>196</v>
      </c>
      <c r="D77" s="17" t="s">
        <v>197</v>
      </c>
      <c r="E77" s="17" t="s">
        <v>200</v>
      </c>
      <c r="F77" s="17" t="s">
        <v>34</v>
      </c>
      <c r="G77" s="13">
        <v>100</v>
      </c>
      <c r="H77" s="32" t="s">
        <v>27</v>
      </c>
      <c r="I77" s="17"/>
      <c r="J77" s="17" t="s">
        <v>24</v>
      </c>
      <c r="K77" s="17" t="s">
        <v>25</v>
      </c>
      <c r="L77" s="37" t="s">
        <v>191</v>
      </c>
      <c r="M77" s="29">
        <v>1</v>
      </c>
      <c r="N77" s="1">
        <v>41956000.530000001</v>
      </c>
      <c r="O77" s="2">
        <f t="shared" si="0"/>
        <v>41956000.530000001</v>
      </c>
      <c r="P77" s="2">
        <f t="shared" si="1"/>
        <v>46990720.593600005</v>
      </c>
      <c r="Q77" s="33"/>
    </row>
    <row r="78" spans="1:17" x14ac:dyDescent="0.2">
      <c r="A78" s="17"/>
      <c r="B78" s="17"/>
      <c r="C78" s="18"/>
      <c r="D78" s="19"/>
      <c r="E78" s="19"/>
      <c r="F78" s="19"/>
      <c r="G78" s="13"/>
      <c r="H78" s="20"/>
      <c r="I78" s="17"/>
      <c r="J78" s="17"/>
      <c r="K78" s="17"/>
      <c r="L78" s="37"/>
      <c r="M78" s="29"/>
      <c r="N78" s="1"/>
      <c r="O78" s="43">
        <f>SUM(O72:O77)</f>
        <v>43960911.960000001</v>
      </c>
      <c r="P78" s="43">
        <f>SUM(P72:P77)</f>
        <v>49236221.395200007</v>
      </c>
      <c r="Q78" s="16"/>
    </row>
  </sheetData>
  <autoFilter ref="A3:Q78" xr:uid="{AB968B88-93AF-4275-A673-F17464BB0E67}"/>
  <mergeCells count="56">
    <mergeCell ref="F10:F11"/>
    <mergeCell ref="B4:C4"/>
    <mergeCell ref="A10:A11"/>
    <mergeCell ref="B10:B11"/>
    <mergeCell ref="D10:D11"/>
    <mergeCell ref="E10:E11"/>
    <mergeCell ref="A12:A13"/>
    <mergeCell ref="B12:B13"/>
    <mergeCell ref="C12:C13"/>
    <mergeCell ref="D12:D13"/>
    <mergeCell ref="E12:E13"/>
    <mergeCell ref="K12:K13"/>
    <mergeCell ref="L12:L13"/>
    <mergeCell ref="G10:G11"/>
    <mergeCell ref="H10:H11"/>
    <mergeCell ref="I10:I11"/>
    <mergeCell ref="K10:K11"/>
    <mergeCell ref="L10:L11"/>
    <mergeCell ref="F14:F15"/>
    <mergeCell ref="F12:F13"/>
    <mergeCell ref="G12:G13"/>
    <mergeCell ref="H12:H13"/>
    <mergeCell ref="I12:I13"/>
    <mergeCell ref="A14:A15"/>
    <mergeCell ref="B14:B15"/>
    <mergeCell ref="C14:C15"/>
    <mergeCell ref="D14:D15"/>
    <mergeCell ref="E14:E15"/>
    <mergeCell ref="A18:A19"/>
    <mergeCell ref="B18:B19"/>
    <mergeCell ref="C18:C19"/>
    <mergeCell ref="D18:D19"/>
    <mergeCell ref="E18:E19"/>
    <mergeCell ref="I18:I19"/>
    <mergeCell ref="K18:K19"/>
    <mergeCell ref="L18:L19"/>
    <mergeCell ref="G14:G15"/>
    <mergeCell ref="H14:H15"/>
    <mergeCell ref="I14:I15"/>
    <mergeCell ref="K14:K15"/>
    <mergeCell ref="L14:L15"/>
    <mergeCell ref="E20:E21"/>
    <mergeCell ref="F20:F21"/>
    <mergeCell ref="F18:F19"/>
    <mergeCell ref="G18:G19"/>
    <mergeCell ref="H18:H19"/>
    <mergeCell ref="B71:C71"/>
    <mergeCell ref="A20:A21"/>
    <mergeCell ref="B20:B21"/>
    <mergeCell ref="C20:C21"/>
    <mergeCell ref="D20:D21"/>
    <mergeCell ref="G20:G21"/>
    <mergeCell ref="H20:H21"/>
    <mergeCell ref="I20:I21"/>
    <mergeCell ref="K20:K21"/>
    <mergeCell ref="L20:L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AB3A0-0A2B-4D39-BF6F-ECAEE856E004}">
  <dimension ref="A1:Q78"/>
  <sheetViews>
    <sheetView tabSelected="1" workbookViewId="0">
      <selection activeCell="R12" sqref="R12"/>
    </sheetView>
  </sheetViews>
  <sheetFormatPr defaultRowHeight="9" x14ac:dyDescent="0.15"/>
  <cols>
    <col min="1" max="1" width="7.28515625" style="75" customWidth="1"/>
    <col min="2" max="2" width="4.28515625" style="75" customWidth="1"/>
    <col min="3" max="3" width="12.85546875" style="73" customWidth="1"/>
    <col min="4" max="4" width="16.28515625" style="75" customWidth="1"/>
    <col min="5" max="5" width="22" style="75" customWidth="1"/>
    <col min="6" max="6" width="8.7109375" style="75" customWidth="1"/>
    <col min="7" max="7" width="9.5703125" style="73" customWidth="1"/>
    <col min="8" max="8" width="16.140625" style="74" customWidth="1"/>
    <col min="9" max="9" width="9.85546875" style="73" hidden="1" customWidth="1"/>
    <col min="10" max="10" width="9.7109375" style="73" customWidth="1"/>
    <col min="11" max="11" width="25.42578125" style="75" customWidth="1"/>
    <col min="12" max="12" width="10.7109375" style="75" customWidth="1"/>
    <col min="13" max="13" width="12.5703125" style="73" customWidth="1"/>
    <col min="14" max="14" width="12.42578125" style="73" customWidth="1"/>
    <col min="15" max="16" width="14.7109375" style="73" customWidth="1"/>
    <col min="17" max="17" width="9.42578125" style="76" bestFit="1" customWidth="1"/>
    <col min="18" max="16384" width="9.140625" style="73"/>
  </cols>
  <sheetData>
    <row r="1" spans="1:17" ht="22.5" customHeight="1" thickBot="1" x14ac:dyDescent="0.2">
      <c r="A1" s="71" t="s">
        <v>203</v>
      </c>
      <c r="B1" s="72"/>
      <c r="C1" s="72"/>
      <c r="D1" s="72"/>
      <c r="E1" s="72"/>
      <c r="F1" s="72"/>
    </row>
    <row r="2" spans="1:17" ht="54.75" thickBot="1" x14ac:dyDescent="0.2">
      <c r="A2" s="77" t="s">
        <v>1</v>
      </c>
      <c r="B2" s="78" t="s">
        <v>2</v>
      </c>
      <c r="C2" s="78" t="s">
        <v>3</v>
      </c>
      <c r="D2" s="78" t="s">
        <v>4</v>
      </c>
      <c r="E2" s="78" t="s">
        <v>5</v>
      </c>
      <c r="F2" s="78" t="s">
        <v>6</v>
      </c>
      <c r="G2" s="78" t="s">
        <v>7</v>
      </c>
      <c r="H2" s="78" t="s">
        <v>8</v>
      </c>
      <c r="I2" s="78" t="s">
        <v>9</v>
      </c>
      <c r="J2" s="78" t="s">
        <v>10</v>
      </c>
      <c r="K2" s="78" t="s">
        <v>11</v>
      </c>
      <c r="L2" s="78" t="s">
        <v>12</v>
      </c>
      <c r="M2" s="78" t="s">
        <v>13</v>
      </c>
      <c r="N2" s="78" t="s">
        <v>14</v>
      </c>
      <c r="O2" s="78" t="s">
        <v>15</v>
      </c>
      <c r="P2" s="79" t="s">
        <v>16</v>
      </c>
    </row>
    <row r="3" spans="1:17" ht="9.75" thickBot="1" x14ac:dyDescent="0.2">
      <c r="A3" s="80">
        <v>1</v>
      </c>
      <c r="B3" s="81">
        <v>2</v>
      </c>
      <c r="C3" s="81">
        <v>3</v>
      </c>
      <c r="D3" s="81">
        <v>4</v>
      </c>
      <c r="E3" s="81">
        <v>5</v>
      </c>
      <c r="F3" s="81">
        <v>6</v>
      </c>
      <c r="G3" s="81">
        <v>7</v>
      </c>
      <c r="H3" s="81">
        <v>8</v>
      </c>
      <c r="I3" s="81">
        <v>9</v>
      </c>
      <c r="J3" s="81">
        <v>10</v>
      </c>
      <c r="K3" s="81">
        <v>11</v>
      </c>
      <c r="L3" s="81">
        <v>12</v>
      </c>
      <c r="M3" s="81">
        <v>13</v>
      </c>
      <c r="N3" s="81">
        <v>14</v>
      </c>
      <c r="O3" s="81">
        <v>15</v>
      </c>
      <c r="P3" s="82">
        <v>16</v>
      </c>
    </row>
    <row r="4" spans="1:17" x14ac:dyDescent="0.15">
      <c r="A4" s="83"/>
      <c r="B4" s="84" t="s">
        <v>17</v>
      </c>
      <c r="C4" s="85"/>
      <c r="D4" s="86"/>
      <c r="E4" s="86"/>
      <c r="F4" s="86"/>
      <c r="G4" s="87"/>
      <c r="H4" s="87"/>
      <c r="I4" s="87"/>
      <c r="J4" s="87"/>
      <c r="K4" s="86"/>
      <c r="L4" s="86"/>
      <c r="M4" s="87"/>
      <c r="N4" s="87"/>
      <c r="O4" s="87"/>
      <c r="P4" s="87"/>
      <c r="Q4" s="88"/>
    </row>
    <row r="5" spans="1:17" ht="27" x14ac:dyDescent="0.15">
      <c r="A5" s="89" t="s">
        <v>18</v>
      </c>
      <c r="B5" s="89">
        <v>1</v>
      </c>
      <c r="C5" s="90" t="s">
        <v>19</v>
      </c>
      <c r="D5" s="91" t="s">
        <v>20</v>
      </c>
      <c r="E5" s="91" t="s">
        <v>21</v>
      </c>
      <c r="F5" s="91" t="s">
        <v>22</v>
      </c>
      <c r="G5" s="89">
        <v>100</v>
      </c>
      <c r="H5" s="92" t="s">
        <v>23</v>
      </c>
      <c r="I5" s="89"/>
      <c r="J5" s="89" t="s">
        <v>24</v>
      </c>
      <c r="K5" s="89" t="s">
        <v>25</v>
      </c>
      <c r="L5" s="93" t="s">
        <v>26</v>
      </c>
      <c r="M5" s="94">
        <v>4512953</v>
      </c>
      <c r="N5" s="95">
        <v>47.86</v>
      </c>
      <c r="O5" s="96">
        <f>M5*N5</f>
        <v>215989930.57999998</v>
      </c>
      <c r="P5" s="96">
        <f>O5*1.12</f>
        <v>241908722.24959999</v>
      </c>
      <c r="Q5" s="97">
        <v>34.5</v>
      </c>
    </row>
    <row r="6" spans="1:17" ht="27" x14ac:dyDescent="0.15">
      <c r="A6" s="98" t="s">
        <v>18</v>
      </c>
      <c r="B6" s="98">
        <v>2</v>
      </c>
      <c r="C6" s="99" t="s">
        <v>19</v>
      </c>
      <c r="D6" s="100" t="s">
        <v>20</v>
      </c>
      <c r="E6" s="100" t="s">
        <v>21</v>
      </c>
      <c r="F6" s="100" t="s">
        <v>22</v>
      </c>
      <c r="G6" s="98">
        <v>100</v>
      </c>
      <c r="H6" s="101" t="s">
        <v>27</v>
      </c>
      <c r="I6" s="98"/>
      <c r="J6" s="98" t="s">
        <v>24</v>
      </c>
      <c r="K6" s="98" t="s">
        <v>25</v>
      </c>
      <c r="L6" s="93" t="s">
        <v>26</v>
      </c>
      <c r="M6" s="94">
        <v>12407405</v>
      </c>
      <c r="N6" s="95">
        <v>47.86</v>
      </c>
      <c r="O6" s="96">
        <f t="shared" ref="O6:O77" si="0">M6*N6</f>
        <v>593818403.29999995</v>
      </c>
      <c r="P6" s="96">
        <f t="shared" ref="P6:P77" si="1">O6*1.12</f>
        <v>665076611.69599998</v>
      </c>
      <c r="Q6" s="97">
        <v>34.5</v>
      </c>
    </row>
    <row r="7" spans="1:17" ht="27" x14ac:dyDescent="0.15">
      <c r="A7" s="98" t="s">
        <v>18</v>
      </c>
      <c r="B7" s="98">
        <v>3</v>
      </c>
      <c r="C7" s="99" t="s">
        <v>19</v>
      </c>
      <c r="D7" s="100" t="s">
        <v>20</v>
      </c>
      <c r="E7" s="100" t="s">
        <v>21</v>
      </c>
      <c r="F7" s="100" t="s">
        <v>22</v>
      </c>
      <c r="G7" s="98">
        <v>100</v>
      </c>
      <c r="H7" s="101" t="s">
        <v>28</v>
      </c>
      <c r="I7" s="98"/>
      <c r="J7" s="98" t="s">
        <v>24</v>
      </c>
      <c r="K7" s="98" t="s">
        <v>25</v>
      </c>
      <c r="L7" s="93" t="s">
        <v>26</v>
      </c>
      <c r="M7" s="94">
        <v>1241879.6980000001</v>
      </c>
      <c r="N7" s="95">
        <v>29.78</v>
      </c>
      <c r="O7" s="96">
        <f t="shared" si="0"/>
        <v>36983177.406440005</v>
      </c>
      <c r="P7" s="96">
        <f t="shared" si="1"/>
        <v>41421158.695212811</v>
      </c>
      <c r="Q7" s="97">
        <v>29.78</v>
      </c>
    </row>
    <row r="8" spans="1:17" ht="27" x14ac:dyDescent="0.15">
      <c r="A8" s="98" t="s">
        <v>18</v>
      </c>
      <c r="B8" s="98">
        <v>4</v>
      </c>
      <c r="C8" s="99" t="s">
        <v>19</v>
      </c>
      <c r="D8" s="100" t="s">
        <v>20</v>
      </c>
      <c r="E8" s="100" t="s">
        <v>21</v>
      </c>
      <c r="F8" s="100" t="s">
        <v>22</v>
      </c>
      <c r="G8" s="98">
        <v>100</v>
      </c>
      <c r="H8" s="101" t="s">
        <v>29</v>
      </c>
      <c r="I8" s="98"/>
      <c r="J8" s="98" t="s">
        <v>24</v>
      </c>
      <c r="K8" s="98" t="s">
        <v>25</v>
      </c>
      <c r="L8" s="93" t="s">
        <v>26</v>
      </c>
      <c r="M8" s="94">
        <v>188114.204</v>
      </c>
      <c r="N8" s="95">
        <v>29.78</v>
      </c>
      <c r="O8" s="96">
        <f t="shared" si="0"/>
        <v>5602040.9951200001</v>
      </c>
      <c r="P8" s="96">
        <f t="shared" si="1"/>
        <v>6274285.9145344011</v>
      </c>
      <c r="Q8" s="97">
        <v>29.78</v>
      </c>
    </row>
    <row r="9" spans="1:17" s="108" customFormat="1" ht="27" x14ac:dyDescent="0.15">
      <c r="A9" s="98" t="s">
        <v>30</v>
      </c>
      <c r="B9" s="98">
        <v>5</v>
      </c>
      <c r="C9" s="102" t="s">
        <v>31</v>
      </c>
      <c r="D9" s="98" t="s">
        <v>32</v>
      </c>
      <c r="E9" s="98" t="s">
        <v>33</v>
      </c>
      <c r="F9" s="98" t="s">
        <v>34</v>
      </c>
      <c r="G9" s="83">
        <v>100</v>
      </c>
      <c r="H9" s="103" t="s">
        <v>23</v>
      </c>
      <c r="I9" s="98"/>
      <c r="J9" s="98" t="s">
        <v>24</v>
      </c>
      <c r="K9" s="98" t="s">
        <v>25</v>
      </c>
      <c r="L9" s="93" t="s">
        <v>35</v>
      </c>
      <c r="M9" s="104">
        <v>6544</v>
      </c>
      <c r="N9" s="105">
        <v>5891.4</v>
      </c>
      <c r="O9" s="106">
        <f t="shared" si="0"/>
        <v>38553321.599999994</v>
      </c>
      <c r="P9" s="106">
        <f t="shared" si="1"/>
        <v>43179720.191999994</v>
      </c>
      <c r="Q9" s="107">
        <v>5455</v>
      </c>
    </row>
    <row r="10" spans="1:17" s="108" customFormat="1" ht="23.25" customHeight="1" x14ac:dyDescent="0.15">
      <c r="A10" s="109" t="s">
        <v>30</v>
      </c>
      <c r="B10" s="109">
        <v>6</v>
      </c>
      <c r="C10" s="110" t="s">
        <v>36</v>
      </c>
      <c r="D10" s="109" t="s">
        <v>32</v>
      </c>
      <c r="E10" s="109" t="s">
        <v>37</v>
      </c>
      <c r="F10" s="109" t="s">
        <v>34</v>
      </c>
      <c r="G10" s="109">
        <v>100</v>
      </c>
      <c r="H10" s="111" t="s">
        <v>23</v>
      </c>
      <c r="I10" s="109"/>
      <c r="J10" s="89" t="s">
        <v>38</v>
      </c>
      <c r="K10" s="112" t="s">
        <v>25</v>
      </c>
      <c r="L10" s="113" t="s">
        <v>35</v>
      </c>
      <c r="M10" s="104">
        <v>8950</v>
      </c>
      <c r="N10" s="105">
        <v>2472.9899999999998</v>
      </c>
      <c r="O10" s="106">
        <f t="shared" si="0"/>
        <v>22133260.499999996</v>
      </c>
      <c r="P10" s="106">
        <f t="shared" si="1"/>
        <v>24789251.759999998</v>
      </c>
      <c r="Q10" s="107"/>
    </row>
    <row r="11" spans="1:17" s="108" customFormat="1" ht="21" customHeight="1" x14ac:dyDescent="0.15">
      <c r="A11" s="114"/>
      <c r="B11" s="114"/>
      <c r="C11" s="115"/>
      <c r="D11" s="114"/>
      <c r="E11" s="114"/>
      <c r="F11" s="114"/>
      <c r="G11" s="114"/>
      <c r="H11" s="116"/>
      <c r="I11" s="114"/>
      <c r="J11" s="89" t="s">
        <v>39</v>
      </c>
      <c r="K11" s="117"/>
      <c r="L11" s="118"/>
      <c r="M11" s="104">
        <v>8950</v>
      </c>
      <c r="N11" s="105">
        <v>2922.9</v>
      </c>
      <c r="O11" s="106">
        <f t="shared" si="0"/>
        <v>26159955</v>
      </c>
      <c r="P11" s="106">
        <f t="shared" si="1"/>
        <v>29299149.600000001</v>
      </c>
      <c r="Q11" s="107"/>
    </row>
    <row r="12" spans="1:17" s="108" customFormat="1" ht="16.5" customHeight="1" x14ac:dyDescent="0.15">
      <c r="A12" s="109" t="s">
        <v>30</v>
      </c>
      <c r="B12" s="109">
        <v>7</v>
      </c>
      <c r="C12" s="109" t="s">
        <v>31</v>
      </c>
      <c r="D12" s="109" t="s">
        <v>32</v>
      </c>
      <c r="E12" s="109" t="s">
        <v>33</v>
      </c>
      <c r="F12" s="109" t="s">
        <v>34</v>
      </c>
      <c r="G12" s="109">
        <v>100</v>
      </c>
      <c r="H12" s="111" t="s">
        <v>27</v>
      </c>
      <c r="I12" s="109"/>
      <c r="J12" s="119" t="s">
        <v>204</v>
      </c>
      <c r="K12" s="112" t="s">
        <v>25</v>
      </c>
      <c r="L12" s="113" t="s">
        <v>35</v>
      </c>
      <c r="M12" s="104">
        <v>1770</v>
      </c>
      <c r="N12" s="105">
        <v>880</v>
      </c>
      <c r="O12" s="106">
        <f t="shared" si="0"/>
        <v>1557600</v>
      </c>
      <c r="P12" s="106">
        <f t="shared" si="1"/>
        <v>1744512.0000000002</v>
      </c>
      <c r="Q12" s="107">
        <v>880</v>
      </c>
    </row>
    <row r="13" spans="1:17" s="108" customFormat="1" ht="18" x14ac:dyDescent="0.15">
      <c r="A13" s="114"/>
      <c r="B13" s="114"/>
      <c r="C13" s="114"/>
      <c r="D13" s="114"/>
      <c r="E13" s="114"/>
      <c r="F13" s="114"/>
      <c r="G13" s="114"/>
      <c r="H13" s="116"/>
      <c r="I13" s="114"/>
      <c r="J13" s="89" t="s">
        <v>202</v>
      </c>
      <c r="K13" s="117"/>
      <c r="L13" s="118"/>
      <c r="M13" s="104">
        <v>21479</v>
      </c>
      <c r="N13" s="105">
        <v>937.2</v>
      </c>
      <c r="O13" s="106">
        <f t="shared" si="0"/>
        <v>20130118.800000001</v>
      </c>
      <c r="P13" s="106">
        <f t="shared" si="1"/>
        <v>22545733.056000002</v>
      </c>
      <c r="Q13" s="107">
        <v>899</v>
      </c>
    </row>
    <row r="14" spans="1:17" s="108" customFormat="1" ht="16.5" customHeight="1" x14ac:dyDescent="0.15">
      <c r="A14" s="109" t="s">
        <v>30</v>
      </c>
      <c r="B14" s="109">
        <v>8</v>
      </c>
      <c r="C14" s="109" t="s">
        <v>36</v>
      </c>
      <c r="D14" s="109" t="s">
        <v>32</v>
      </c>
      <c r="E14" s="109" t="s">
        <v>37</v>
      </c>
      <c r="F14" s="109" t="s">
        <v>34</v>
      </c>
      <c r="G14" s="109">
        <v>100</v>
      </c>
      <c r="H14" s="111" t="s">
        <v>27</v>
      </c>
      <c r="I14" s="109"/>
      <c r="J14" s="89" t="s">
        <v>40</v>
      </c>
      <c r="K14" s="112" t="s">
        <v>25</v>
      </c>
      <c r="L14" s="113" t="s">
        <v>35</v>
      </c>
      <c r="M14" s="104">
        <v>1590</v>
      </c>
      <c r="N14" s="105">
        <v>880</v>
      </c>
      <c r="O14" s="106">
        <f t="shared" si="0"/>
        <v>1399200</v>
      </c>
      <c r="P14" s="106">
        <f t="shared" si="1"/>
        <v>1567104.0000000002</v>
      </c>
      <c r="Q14" s="107">
        <v>880</v>
      </c>
    </row>
    <row r="15" spans="1:17" s="108" customFormat="1" ht="18" x14ac:dyDescent="0.15">
      <c r="A15" s="114"/>
      <c r="B15" s="114"/>
      <c r="C15" s="114"/>
      <c r="D15" s="114"/>
      <c r="E15" s="114"/>
      <c r="F15" s="114"/>
      <c r="G15" s="114"/>
      <c r="H15" s="116"/>
      <c r="I15" s="114"/>
      <c r="J15" s="89" t="s">
        <v>41</v>
      </c>
      <c r="K15" s="117"/>
      <c r="L15" s="118"/>
      <c r="M15" s="104">
        <v>28410</v>
      </c>
      <c r="N15" s="105">
        <v>937.2</v>
      </c>
      <c r="O15" s="106">
        <f t="shared" si="0"/>
        <v>26625852</v>
      </c>
      <c r="P15" s="106">
        <f t="shared" si="1"/>
        <v>29820954.240000002</v>
      </c>
      <c r="Q15" s="107">
        <v>899</v>
      </c>
    </row>
    <row r="16" spans="1:17" ht="27" x14ac:dyDescent="0.15">
      <c r="A16" s="89" t="s">
        <v>18</v>
      </c>
      <c r="B16" s="89">
        <v>9</v>
      </c>
      <c r="C16" s="90" t="s">
        <v>42</v>
      </c>
      <c r="D16" s="91" t="s">
        <v>43</v>
      </c>
      <c r="E16" s="91" t="s">
        <v>44</v>
      </c>
      <c r="F16" s="91" t="s">
        <v>34</v>
      </c>
      <c r="G16" s="83">
        <v>100</v>
      </c>
      <c r="H16" s="92" t="s">
        <v>23</v>
      </c>
      <c r="I16" s="89"/>
      <c r="J16" s="89" t="s">
        <v>24</v>
      </c>
      <c r="K16" s="89" t="s">
        <v>25</v>
      </c>
      <c r="L16" s="93" t="s">
        <v>45</v>
      </c>
      <c r="M16" s="104">
        <v>232</v>
      </c>
      <c r="N16" s="105">
        <v>18000</v>
      </c>
      <c r="O16" s="106">
        <f t="shared" si="0"/>
        <v>4176000</v>
      </c>
      <c r="P16" s="106">
        <f t="shared" si="1"/>
        <v>4677120</v>
      </c>
      <c r="Q16" s="97">
        <v>18000</v>
      </c>
    </row>
    <row r="17" spans="1:17" ht="27" x14ac:dyDescent="0.15">
      <c r="A17" s="89" t="s">
        <v>18</v>
      </c>
      <c r="B17" s="89">
        <v>10</v>
      </c>
      <c r="C17" s="90" t="s">
        <v>46</v>
      </c>
      <c r="D17" s="91" t="s">
        <v>47</v>
      </c>
      <c r="E17" s="91" t="s">
        <v>48</v>
      </c>
      <c r="F17" s="91" t="s">
        <v>34</v>
      </c>
      <c r="G17" s="83">
        <v>100</v>
      </c>
      <c r="H17" s="92" t="s">
        <v>29</v>
      </c>
      <c r="I17" s="89"/>
      <c r="J17" s="89" t="s">
        <v>24</v>
      </c>
      <c r="K17" s="89" t="s">
        <v>25</v>
      </c>
      <c r="L17" s="93" t="s">
        <v>49</v>
      </c>
      <c r="M17" s="104">
        <v>509</v>
      </c>
      <c r="N17" s="120">
        <v>4893.7299999999996</v>
      </c>
      <c r="O17" s="106">
        <f t="shared" si="0"/>
        <v>2490908.5699999998</v>
      </c>
      <c r="P17" s="106">
        <f t="shared" si="1"/>
        <v>2789817.5984</v>
      </c>
      <c r="Q17" s="97">
        <v>4893.7299999999996</v>
      </c>
    </row>
    <row r="18" spans="1:17" ht="17.25" customHeight="1" x14ac:dyDescent="0.15">
      <c r="A18" s="109" t="s">
        <v>18</v>
      </c>
      <c r="B18" s="109">
        <v>11</v>
      </c>
      <c r="C18" s="109" t="s">
        <v>50</v>
      </c>
      <c r="D18" s="109" t="s">
        <v>32</v>
      </c>
      <c r="E18" s="109" t="s">
        <v>51</v>
      </c>
      <c r="F18" s="109" t="s">
        <v>34</v>
      </c>
      <c r="G18" s="109">
        <v>100</v>
      </c>
      <c r="H18" s="109" t="s">
        <v>29</v>
      </c>
      <c r="I18" s="109"/>
      <c r="J18" s="121" t="s">
        <v>201</v>
      </c>
      <c r="K18" s="109" t="s">
        <v>25</v>
      </c>
      <c r="L18" s="109" t="s">
        <v>35</v>
      </c>
      <c r="M18" s="104">
        <v>40</v>
      </c>
      <c r="N18" s="120">
        <v>167.59</v>
      </c>
      <c r="O18" s="106">
        <f t="shared" si="0"/>
        <v>6703.6</v>
      </c>
      <c r="P18" s="106">
        <f t="shared" si="1"/>
        <v>7508.0320000000011</v>
      </c>
      <c r="Q18" s="97">
        <v>167.59</v>
      </c>
    </row>
    <row r="19" spans="1:17" ht="18" x14ac:dyDescent="0.15">
      <c r="A19" s="114"/>
      <c r="B19" s="114"/>
      <c r="C19" s="114"/>
      <c r="D19" s="114"/>
      <c r="E19" s="114"/>
      <c r="F19" s="114"/>
      <c r="G19" s="114"/>
      <c r="H19" s="114"/>
      <c r="I19" s="114"/>
      <c r="J19" s="89" t="s">
        <v>202</v>
      </c>
      <c r="K19" s="114"/>
      <c r="L19" s="114"/>
      <c r="M19" s="104">
        <v>440</v>
      </c>
      <c r="N19" s="120">
        <v>263.91000000000003</v>
      </c>
      <c r="O19" s="106">
        <f t="shared" si="0"/>
        <v>116120.40000000001</v>
      </c>
      <c r="P19" s="106">
        <f t="shared" si="1"/>
        <v>130054.84800000003</v>
      </c>
      <c r="Q19" s="97"/>
    </row>
    <row r="20" spans="1:17" ht="18" customHeight="1" x14ac:dyDescent="0.15">
      <c r="A20" s="109" t="s">
        <v>18</v>
      </c>
      <c r="B20" s="109">
        <v>12</v>
      </c>
      <c r="C20" s="109" t="s">
        <v>31</v>
      </c>
      <c r="D20" s="109" t="s">
        <v>32</v>
      </c>
      <c r="E20" s="109" t="s">
        <v>52</v>
      </c>
      <c r="F20" s="109" t="s">
        <v>34</v>
      </c>
      <c r="G20" s="109">
        <v>100</v>
      </c>
      <c r="H20" s="109" t="s">
        <v>29</v>
      </c>
      <c r="I20" s="109"/>
      <c r="J20" s="121" t="s">
        <v>201</v>
      </c>
      <c r="K20" s="109" t="s">
        <v>25</v>
      </c>
      <c r="L20" s="109" t="s">
        <v>35</v>
      </c>
      <c r="M20" s="104">
        <v>70</v>
      </c>
      <c r="N20" s="120">
        <v>450.97</v>
      </c>
      <c r="O20" s="106">
        <f t="shared" si="0"/>
        <v>31567.9</v>
      </c>
      <c r="P20" s="106">
        <f t="shared" si="1"/>
        <v>35356.048000000003</v>
      </c>
      <c r="Q20" s="97">
        <v>450.97</v>
      </c>
    </row>
    <row r="21" spans="1:17" ht="18" x14ac:dyDescent="0.15">
      <c r="A21" s="114"/>
      <c r="B21" s="114"/>
      <c r="C21" s="114"/>
      <c r="D21" s="114"/>
      <c r="E21" s="114"/>
      <c r="F21" s="114"/>
      <c r="G21" s="114"/>
      <c r="H21" s="114"/>
      <c r="I21" s="114"/>
      <c r="J21" s="89" t="s">
        <v>202</v>
      </c>
      <c r="K21" s="114"/>
      <c r="L21" s="114"/>
      <c r="M21" s="104">
        <v>2330</v>
      </c>
      <c r="N21" s="120">
        <v>486.19</v>
      </c>
      <c r="O21" s="106">
        <f t="shared" si="0"/>
        <v>1132822.7</v>
      </c>
      <c r="P21" s="106">
        <f t="shared" si="1"/>
        <v>1268761.4240000001</v>
      </c>
      <c r="Q21" s="97"/>
    </row>
    <row r="22" spans="1:17" ht="27" x14ac:dyDescent="0.15">
      <c r="A22" s="89" t="s">
        <v>18</v>
      </c>
      <c r="B22" s="89">
        <v>13</v>
      </c>
      <c r="C22" s="90" t="s">
        <v>31</v>
      </c>
      <c r="D22" s="91" t="s">
        <v>32</v>
      </c>
      <c r="E22" s="91" t="s">
        <v>53</v>
      </c>
      <c r="F22" s="91" t="s">
        <v>34</v>
      </c>
      <c r="G22" s="83">
        <v>100</v>
      </c>
      <c r="H22" s="92" t="s">
        <v>54</v>
      </c>
      <c r="I22" s="89"/>
      <c r="J22" s="89" t="s">
        <v>24</v>
      </c>
      <c r="K22" s="89" t="s">
        <v>25</v>
      </c>
      <c r="L22" s="93" t="s">
        <v>35</v>
      </c>
      <c r="M22" s="104">
        <v>2010</v>
      </c>
      <c r="N22" s="105">
        <v>424.95825000000002</v>
      </c>
      <c r="O22" s="106">
        <f>M22*N22</f>
        <v>854166.08250000002</v>
      </c>
      <c r="P22" s="106">
        <f>O22*1.12</f>
        <v>956666.01240000012</v>
      </c>
      <c r="Q22" s="97">
        <v>401.10700000000003</v>
      </c>
    </row>
    <row r="23" spans="1:17" ht="27" x14ac:dyDescent="0.15">
      <c r="A23" s="91" t="s">
        <v>55</v>
      </c>
      <c r="B23" s="89">
        <v>14</v>
      </c>
      <c r="C23" s="91" t="s">
        <v>56</v>
      </c>
      <c r="D23" s="91" t="s">
        <v>57</v>
      </c>
      <c r="E23" s="91" t="s">
        <v>58</v>
      </c>
      <c r="F23" s="91" t="s">
        <v>59</v>
      </c>
      <c r="G23" s="91">
        <v>100</v>
      </c>
      <c r="H23" s="91" t="s">
        <v>29</v>
      </c>
      <c r="I23" s="91"/>
      <c r="J23" s="91" t="s">
        <v>24</v>
      </c>
      <c r="K23" s="91" t="s">
        <v>25</v>
      </c>
      <c r="L23" s="91" t="s">
        <v>60</v>
      </c>
      <c r="M23" s="89">
        <f>450+200</f>
        <v>650</v>
      </c>
      <c r="N23" s="122">
        <v>115.56</v>
      </c>
      <c r="O23" s="122">
        <f t="shared" ref="O23:O59" si="2">M23*N23</f>
        <v>75114</v>
      </c>
      <c r="P23" s="123">
        <f t="shared" ref="P23:P59" si="3">O23*1.12</f>
        <v>84127.680000000008</v>
      </c>
      <c r="Q23" s="88"/>
    </row>
    <row r="24" spans="1:17" ht="36" x14ac:dyDescent="0.15">
      <c r="A24" s="91" t="s">
        <v>55</v>
      </c>
      <c r="B24" s="89">
        <v>15</v>
      </c>
      <c r="C24" s="91" t="s">
        <v>61</v>
      </c>
      <c r="D24" s="91" t="s">
        <v>62</v>
      </c>
      <c r="E24" s="91" t="s">
        <v>63</v>
      </c>
      <c r="F24" s="91" t="s">
        <v>59</v>
      </c>
      <c r="G24" s="91">
        <v>100</v>
      </c>
      <c r="H24" s="91" t="s">
        <v>29</v>
      </c>
      <c r="I24" s="91"/>
      <c r="J24" s="91" t="s">
        <v>24</v>
      </c>
      <c r="K24" s="91" t="s">
        <v>25</v>
      </c>
      <c r="L24" s="91" t="s">
        <v>60</v>
      </c>
      <c r="M24" s="89">
        <f>450+500</f>
        <v>950</v>
      </c>
      <c r="N24" s="122">
        <v>13.5</v>
      </c>
      <c r="O24" s="124">
        <f t="shared" si="2"/>
        <v>12825</v>
      </c>
      <c r="P24" s="125">
        <f t="shared" si="3"/>
        <v>14364.000000000002</v>
      </c>
      <c r="Q24" s="88"/>
    </row>
    <row r="25" spans="1:17" ht="27" x14ac:dyDescent="0.15">
      <c r="A25" s="91" t="s">
        <v>55</v>
      </c>
      <c r="B25" s="89">
        <v>16</v>
      </c>
      <c r="C25" s="91" t="s">
        <v>64</v>
      </c>
      <c r="D25" s="91" t="s">
        <v>65</v>
      </c>
      <c r="E25" s="91" t="s">
        <v>66</v>
      </c>
      <c r="F25" s="91" t="s">
        <v>59</v>
      </c>
      <c r="G25" s="91">
        <v>100</v>
      </c>
      <c r="H25" s="91" t="s">
        <v>29</v>
      </c>
      <c r="I25" s="91"/>
      <c r="J25" s="91" t="s">
        <v>24</v>
      </c>
      <c r="K25" s="91" t="s">
        <v>25</v>
      </c>
      <c r="L25" s="91" t="s">
        <v>67</v>
      </c>
      <c r="M25" s="89">
        <f>150+103</f>
        <v>253</v>
      </c>
      <c r="N25" s="122">
        <v>101.5</v>
      </c>
      <c r="O25" s="124">
        <f t="shared" si="2"/>
        <v>25679.5</v>
      </c>
      <c r="P25" s="125">
        <f t="shared" si="3"/>
        <v>28761.040000000005</v>
      </c>
      <c r="Q25" s="88"/>
    </row>
    <row r="26" spans="1:17" ht="27" x14ac:dyDescent="0.15">
      <c r="A26" s="91" t="s">
        <v>55</v>
      </c>
      <c r="B26" s="89">
        <v>17</v>
      </c>
      <c r="C26" s="91" t="s">
        <v>64</v>
      </c>
      <c r="D26" s="91" t="s">
        <v>65</v>
      </c>
      <c r="E26" s="91" t="s">
        <v>68</v>
      </c>
      <c r="F26" s="91" t="s">
        <v>59</v>
      </c>
      <c r="G26" s="91">
        <v>100</v>
      </c>
      <c r="H26" s="91" t="s">
        <v>29</v>
      </c>
      <c r="I26" s="91"/>
      <c r="J26" s="91" t="s">
        <v>24</v>
      </c>
      <c r="K26" s="91" t="s">
        <v>25</v>
      </c>
      <c r="L26" s="91" t="s">
        <v>67</v>
      </c>
      <c r="M26" s="89">
        <f>150+103</f>
        <v>253</v>
      </c>
      <c r="N26" s="122">
        <v>181.75</v>
      </c>
      <c r="O26" s="124">
        <f t="shared" si="2"/>
        <v>45982.75</v>
      </c>
      <c r="P26" s="125">
        <f t="shared" si="3"/>
        <v>51500.680000000008</v>
      </c>
      <c r="Q26" s="88"/>
    </row>
    <row r="27" spans="1:17" ht="27" x14ac:dyDescent="0.15">
      <c r="A27" s="91" t="s">
        <v>55</v>
      </c>
      <c r="B27" s="89">
        <v>18</v>
      </c>
      <c r="C27" s="91" t="s">
        <v>69</v>
      </c>
      <c r="D27" s="91" t="s">
        <v>70</v>
      </c>
      <c r="E27" s="91" t="s">
        <v>71</v>
      </c>
      <c r="F27" s="91" t="s">
        <v>59</v>
      </c>
      <c r="G27" s="91">
        <v>100</v>
      </c>
      <c r="H27" s="91" t="s">
        <v>29</v>
      </c>
      <c r="I27" s="91"/>
      <c r="J27" s="91" t="s">
        <v>24</v>
      </c>
      <c r="K27" s="91" t="s">
        <v>25</v>
      </c>
      <c r="L27" s="91" t="s">
        <v>67</v>
      </c>
      <c r="M27" s="89">
        <f>150+103</f>
        <v>253</v>
      </c>
      <c r="N27" s="122">
        <v>181.75</v>
      </c>
      <c r="O27" s="124">
        <f t="shared" si="2"/>
        <v>45982.75</v>
      </c>
      <c r="P27" s="125">
        <f t="shared" si="3"/>
        <v>51500.680000000008</v>
      </c>
      <c r="Q27" s="88"/>
    </row>
    <row r="28" spans="1:17" ht="27" x14ac:dyDescent="0.15">
      <c r="A28" s="91" t="s">
        <v>55</v>
      </c>
      <c r="B28" s="89">
        <v>19</v>
      </c>
      <c r="C28" s="91" t="s">
        <v>72</v>
      </c>
      <c r="D28" s="91" t="s">
        <v>73</v>
      </c>
      <c r="E28" s="91" t="s">
        <v>74</v>
      </c>
      <c r="F28" s="91" t="s">
        <v>59</v>
      </c>
      <c r="G28" s="91">
        <v>100</v>
      </c>
      <c r="H28" s="91" t="s">
        <v>29</v>
      </c>
      <c r="I28" s="91"/>
      <c r="J28" s="91" t="s">
        <v>24</v>
      </c>
      <c r="K28" s="91" t="s">
        <v>25</v>
      </c>
      <c r="L28" s="91" t="s">
        <v>60</v>
      </c>
      <c r="M28" s="89">
        <f>1800+412</f>
        <v>2212</v>
      </c>
      <c r="N28" s="122">
        <v>57.510000000000005</v>
      </c>
      <c r="O28" s="124">
        <f t="shared" si="2"/>
        <v>127212.12000000001</v>
      </c>
      <c r="P28" s="125">
        <f t="shared" si="3"/>
        <v>142477.57440000001</v>
      </c>
      <c r="Q28" s="88"/>
    </row>
    <row r="29" spans="1:17" ht="27" x14ac:dyDescent="0.15">
      <c r="A29" s="91" t="s">
        <v>55</v>
      </c>
      <c r="B29" s="89">
        <v>20</v>
      </c>
      <c r="C29" s="91" t="s">
        <v>75</v>
      </c>
      <c r="D29" s="91" t="s">
        <v>76</v>
      </c>
      <c r="E29" s="91" t="s">
        <v>77</v>
      </c>
      <c r="F29" s="91" t="s">
        <v>59</v>
      </c>
      <c r="G29" s="91">
        <v>100</v>
      </c>
      <c r="H29" s="91" t="s">
        <v>29</v>
      </c>
      <c r="I29" s="91"/>
      <c r="J29" s="91" t="s">
        <v>24</v>
      </c>
      <c r="K29" s="91" t="s">
        <v>25</v>
      </c>
      <c r="L29" s="91" t="s">
        <v>60</v>
      </c>
      <c r="M29" s="89">
        <v>30</v>
      </c>
      <c r="N29" s="122">
        <v>392.58000000000004</v>
      </c>
      <c r="O29" s="124">
        <f t="shared" si="2"/>
        <v>11777.400000000001</v>
      </c>
      <c r="P29" s="125">
        <f t="shared" si="3"/>
        <v>13190.688000000004</v>
      </c>
      <c r="Q29" s="88"/>
    </row>
    <row r="30" spans="1:17" ht="27" x14ac:dyDescent="0.15">
      <c r="A30" s="91" t="s">
        <v>55</v>
      </c>
      <c r="B30" s="89">
        <v>21</v>
      </c>
      <c r="C30" s="91" t="s">
        <v>78</v>
      </c>
      <c r="D30" s="91" t="s">
        <v>79</v>
      </c>
      <c r="E30" s="91" t="s">
        <v>80</v>
      </c>
      <c r="F30" s="91" t="s">
        <v>59</v>
      </c>
      <c r="G30" s="91">
        <v>100</v>
      </c>
      <c r="H30" s="91" t="s">
        <v>29</v>
      </c>
      <c r="I30" s="91"/>
      <c r="J30" s="91" t="s">
        <v>24</v>
      </c>
      <c r="K30" s="91" t="s">
        <v>25</v>
      </c>
      <c r="L30" s="91" t="s">
        <v>67</v>
      </c>
      <c r="M30" s="89">
        <f>50+45</f>
        <v>95</v>
      </c>
      <c r="N30" s="122">
        <v>323.46000000000004</v>
      </c>
      <c r="O30" s="124">
        <f t="shared" si="2"/>
        <v>30728.700000000004</v>
      </c>
      <c r="P30" s="125">
        <f t="shared" si="3"/>
        <v>34416.144000000008</v>
      </c>
      <c r="Q30" s="88"/>
    </row>
    <row r="31" spans="1:17" ht="27" x14ac:dyDescent="0.15">
      <c r="A31" s="91" t="s">
        <v>55</v>
      </c>
      <c r="B31" s="89">
        <v>22</v>
      </c>
      <c r="C31" s="91" t="s">
        <v>81</v>
      </c>
      <c r="D31" s="91" t="s">
        <v>82</v>
      </c>
      <c r="E31" s="91" t="s">
        <v>83</v>
      </c>
      <c r="F31" s="91" t="s">
        <v>59</v>
      </c>
      <c r="G31" s="91">
        <v>100</v>
      </c>
      <c r="H31" s="91" t="s">
        <v>29</v>
      </c>
      <c r="I31" s="91"/>
      <c r="J31" s="91" t="s">
        <v>24</v>
      </c>
      <c r="K31" s="91" t="s">
        <v>25</v>
      </c>
      <c r="L31" s="91" t="s">
        <v>60</v>
      </c>
      <c r="M31" s="89">
        <f>45+20</f>
        <v>65</v>
      </c>
      <c r="N31" s="122">
        <v>214</v>
      </c>
      <c r="O31" s="124">
        <f t="shared" si="2"/>
        <v>13910</v>
      </c>
      <c r="P31" s="125">
        <f t="shared" si="3"/>
        <v>15579.2</v>
      </c>
      <c r="Q31" s="88"/>
    </row>
    <row r="32" spans="1:17" ht="27" x14ac:dyDescent="0.15">
      <c r="A32" s="91" t="s">
        <v>55</v>
      </c>
      <c r="B32" s="89">
        <v>23</v>
      </c>
      <c r="C32" s="91" t="s">
        <v>81</v>
      </c>
      <c r="D32" s="91" t="s">
        <v>82</v>
      </c>
      <c r="E32" s="91" t="s">
        <v>84</v>
      </c>
      <c r="F32" s="91" t="s">
        <v>59</v>
      </c>
      <c r="G32" s="91">
        <v>100</v>
      </c>
      <c r="H32" s="91" t="s">
        <v>29</v>
      </c>
      <c r="I32" s="91"/>
      <c r="J32" s="91" t="s">
        <v>24</v>
      </c>
      <c r="K32" s="91" t="s">
        <v>25</v>
      </c>
      <c r="L32" s="91" t="s">
        <v>60</v>
      </c>
      <c r="M32" s="89">
        <f>45+60</f>
        <v>105</v>
      </c>
      <c r="N32" s="122">
        <v>635.31000000000006</v>
      </c>
      <c r="O32" s="124">
        <f t="shared" si="2"/>
        <v>66707.55</v>
      </c>
      <c r="P32" s="125">
        <f t="shared" si="3"/>
        <v>74712.456000000006</v>
      </c>
      <c r="Q32" s="88"/>
    </row>
    <row r="33" spans="1:17" ht="27" x14ac:dyDescent="0.15">
      <c r="A33" s="91" t="s">
        <v>55</v>
      </c>
      <c r="B33" s="89">
        <v>24</v>
      </c>
      <c r="C33" s="91" t="s">
        <v>85</v>
      </c>
      <c r="D33" s="91" t="s">
        <v>86</v>
      </c>
      <c r="E33" s="91" t="s">
        <v>87</v>
      </c>
      <c r="F33" s="91" t="s">
        <v>59</v>
      </c>
      <c r="G33" s="91">
        <v>100</v>
      </c>
      <c r="H33" s="91" t="s">
        <v>29</v>
      </c>
      <c r="I33" s="91"/>
      <c r="J33" s="91" t="s">
        <v>24</v>
      </c>
      <c r="K33" s="91" t="s">
        <v>25</v>
      </c>
      <c r="L33" s="91" t="s">
        <v>60</v>
      </c>
      <c r="M33" s="89">
        <f>30+36</f>
        <v>66</v>
      </c>
      <c r="N33" s="122">
        <v>395.75</v>
      </c>
      <c r="O33" s="124">
        <f t="shared" si="2"/>
        <v>26119.5</v>
      </c>
      <c r="P33" s="125">
        <f t="shared" si="3"/>
        <v>29253.840000000004</v>
      </c>
      <c r="Q33" s="88"/>
    </row>
    <row r="34" spans="1:17" ht="27" x14ac:dyDescent="0.15">
      <c r="A34" s="91" t="s">
        <v>55</v>
      </c>
      <c r="B34" s="89">
        <v>25</v>
      </c>
      <c r="C34" s="91" t="s">
        <v>88</v>
      </c>
      <c r="D34" s="91" t="s">
        <v>89</v>
      </c>
      <c r="E34" s="91" t="s">
        <v>90</v>
      </c>
      <c r="F34" s="91" t="s">
        <v>59</v>
      </c>
      <c r="G34" s="91">
        <v>100</v>
      </c>
      <c r="H34" s="91" t="s">
        <v>29</v>
      </c>
      <c r="I34" s="91"/>
      <c r="J34" s="91" t="s">
        <v>24</v>
      </c>
      <c r="K34" s="91" t="s">
        <v>25</v>
      </c>
      <c r="L34" s="91" t="s">
        <v>60</v>
      </c>
      <c r="M34" s="89">
        <f>200+100</f>
        <v>300</v>
      </c>
      <c r="N34" s="122">
        <v>219.24</v>
      </c>
      <c r="O34" s="124">
        <f t="shared" si="2"/>
        <v>65772</v>
      </c>
      <c r="P34" s="125">
        <f t="shared" si="3"/>
        <v>73664.640000000014</v>
      </c>
      <c r="Q34" s="88"/>
    </row>
    <row r="35" spans="1:17" ht="27" x14ac:dyDescent="0.15">
      <c r="A35" s="91" t="s">
        <v>55</v>
      </c>
      <c r="B35" s="89">
        <v>26</v>
      </c>
      <c r="C35" s="91" t="s">
        <v>91</v>
      </c>
      <c r="D35" s="91" t="s">
        <v>92</v>
      </c>
      <c r="E35" s="91" t="s">
        <v>93</v>
      </c>
      <c r="F35" s="91" t="s">
        <v>59</v>
      </c>
      <c r="G35" s="91">
        <v>100</v>
      </c>
      <c r="H35" s="91" t="s">
        <v>29</v>
      </c>
      <c r="I35" s="91"/>
      <c r="J35" s="91" t="s">
        <v>24</v>
      </c>
      <c r="K35" s="91" t="s">
        <v>25</v>
      </c>
      <c r="L35" s="91" t="s">
        <v>60</v>
      </c>
      <c r="M35" s="89">
        <f>20+60</f>
        <v>80</v>
      </c>
      <c r="N35" s="122">
        <v>909.5</v>
      </c>
      <c r="O35" s="124">
        <f t="shared" si="2"/>
        <v>72760</v>
      </c>
      <c r="P35" s="125">
        <f t="shared" si="3"/>
        <v>81491.200000000012</v>
      </c>
      <c r="Q35" s="88"/>
    </row>
    <row r="36" spans="1:17" ht="27" x14ac:dyDescent="0.15">
      <c r="A36" s="91" t="s">
        <v>55</v>
      </c>
      <c r="B36" s="89">
        <v>27</v>
      </c>
      <c r="C36" s="91" t="s">
        <v>94</v>
      </c>
      <c r="D36" s="91" t="s">
        <v>95</v>
      </c>
      <c r="E36" s="91" t="s">
        <v>96</v>
      </c>
      <c r="F36" s="91" t="s">
        <v>59</v>
      </c>
      <c r="G36" s="91">
        <v>100</v>
      </c>
      <c r="H36" s="91" t="s">
        <v>29</v>
      </c>
      <c r="I36" s="91"/>
      <c r="J36" s="91" t="s">
        <v>24</v>
      </c>
      <c r="K36" s="91" t="s">
        <v>25</v>
      </c>
      <c r="L36" s="91" t="s">
        <v>60</v>
      </c>
      <c r="M36" s="89">
        <f>20+60</f>
        <v>80</v>
      </c>
      <c r="N36" s="122">
        <v>982.2600000000001</v>
      </c>
      <c r="O36" s="124">
        <f t="shared" si="2"/>
        <v>78580.800000000003</v>
      </c>
      <c r="P36" s="125">
        <f t="shared" si="3"/>
        <v>88010.496000000014</v>
      </c>
      <c r="Q36" s="88"/>
    </row>
    <row r="37" spans="1:17" ht="27" x14ac:dyDescent="0.15">
      <c r="A37" s="91" t="s">
        <v>55</v>
      </c>
      <c r="B37" s="89">
        <v>28</v>
      </c>
      <c r="C37" s="91" t="s">
        <v>97</v>
      </c>
      <c r="D37" s="91" t="s">
        <v>98</v>
      </c>
      <c r="E37" s="91" t="s">
        <v>99</v>
      </c>
      <c r="F37" s="91" t="s">
        <v>59</v>
      </c>
      <c r="G37" s="91">
        <v>100</v>
      </c>
      <c r="H37" s="91" t="s">
        <v>29</v>
      </c>
      <c r="I37" s="91"/>
      <c r="J37" s="91" t="s">
        <v>24</v>
      </c>
      <c r="K37" s="91" t="s">
        <v>25</v>
      </c>
      <c r="L37" s="91" t="s">
        <v>100</v>
      </c>
      <c r="M37" s="89">
        <v>12</v>
      </c>
      <c r="N37" s="122">
        <v>1284</v>
      </c>
      <c r="O37" s="124">
        <f t="shared" si="2"/>
        <v>15408</v>
      </c>
      <c r="P37" s="125">
        <f t="shared" si="3"/>
        <v>17256.960000000003</v>
      </c>
      <c r="Q37" s="88"/>
    </row>
    <row r="38" spans="1:17" ht="27" x14ac:dyDescent="0.15">
      <c r="A38" s="91" t="s">
        <v>55</v>
      </c>
      <c r="B38" s="89">
        <v>29</v>
      </c>
      <c r="C38" s="91" t="s">
        <v>101</v>
      </c>
      <c r="D38" s="91" t="s">
        <v>102</v>
      </c>
      <c r="E38" s="91" t="s">
        <v>103</v>
      </c>
      <c r="F38" s="91" t="s">
        <v>59</v>
      </c>
      <c r="G38" s="91">
        <v>100</v>
      </c>
      <c r="H38" s="91" t="s">
        <v>29</v>
      </c>
      <c r="I38" s="91"/>
      <c r="J38" s="91" t="s">
        <v>24</v>
      </c>
      <c r="K38" s="91" t="s">
        <v>25</v>
      </c>
      <c r="L38" s="91" t="s">
        <v>100</v>
      </c>
      <c r="M38" s="89">
        <v>45</v>
      </c>
      <c r="N38" s="122">
        <v>1476.5</v>
      </c>
      <c r="O38" s="124">
        <f t="shared" si="2"/>
        <v>66442.5</v>
      </c>
      <c r="P38" s="125">
        <f t="shared" si="3"/>
        <v>74415.600000000006</v>
      </c>
      <c r="Q38" s="88"/>
    </row>
    <row r="39" spans="1:17" ht="27" x14ac:dyDescent="0.15">
      <c r="A39" s="91" t="s">
        <v>55</v>
      </c>
      <c r="B39" s="89">
        <v>30</v>
      </c>
      <c r="C39" s="91" t="s">
        <v>104</v>
      </c>
      <c r="D39" s="91" t="s">
        <v>105</v>
      </c>
      <c r="E39" s="91" t="s">
        <v>106</v>
      </c>
      <c r="F39" s="91" t="s">
        <v>59</v>
      </c>
      <c r="G39" s="91">
        <v>100</v>
      </c>
      <c r="H39" s="91" t="s">
        <v>29</v>
      </c>
      <c r="I39" s="91"/>
      <c r="J39" s="91" t="s">
        <v>24</v>
      </c>
      <c r="K39" s="91" t="s">
        <v>25</v>
      </c>
      <c r="L39" s="91" t="s">
        <v>60</v>
      </c>
      <c r="M39" s="89">
        <f>10+10</f>
        <v>20</v>
      </c>
      <c r="N39" s="122">
        <v>6704.1</v>
      </c>
      <c r="O39" s="124">
        <f t="shared" si="2"/>
        <v>134082</v>
      </c>
      <c r="P39" s="125">
        <f t="shared" si="3"/>
        <v>150171.84000000003</v>
      </c>
      <c r="Q39" s="88"/>
    </row>
    <row r="40" spans="1:17" ht="27" x14ac:dyDescent="0.15">
      <c r="A40" s="91" t="s">
        <v>55</v>
      </c>
      <c r="B40" s="89">
        <v>31</v>
      </c>
      <c r="C40" s="91" t="s">
        <v>107</v>
      </c>
      <c r="D40" s="91" t="s">
        <v>108</v>
      </c>
      <c r="E40" s="91" t="s">
        <v>109</v>
      </c>
      <c r="F40" s="91" t="s">
        <v>59</v>
      </c>
      <c r="G40" s="91">
        <v>100</v>
      </c>
      <c r="H40" s="91" t="s">
        <v>29</v>
      </c>
      <c r="I40" s="91"/>
      <c r="J40" s="91" t="s">
        <v>24</v>
      </c>
      <c r="K40" s="91" t="s">
        <v>25</v>
      </c>
      <c r="L40" s="91" t="s">
        <v>60</v>
      </c>
      <c r="M40" s="89">
        <f>45+50</f>
        <v>95</v>
      </c>
      <c r="N40" s="122">
        <v>571.86</v>
      </c>
      <c r="O40" s="124">
        <f t="shared" si="2"/>
        <v>54326.700000000004</v>
      </c>
      <c r="P40" s="125">
        <f t="shared" si="3"/>
        <v>60845.90400000001</v>
      </c>
      <c r="Q40" s="88"/>
    </row>
    <row r="41" spans="1:17" ht="27" x14ac:dyDescent="0.15">
      <c r="A41" s="91" t="s">
        <v>55</v>
      </c>
      <c r="B41" s="89">
        <v>32</v>
      </c>
      <c r="C41" s="91" t="s">
        <v>110</v>
      </c>
      <c r="D41" s="91" t="s">
        <v>111</v>
      </c>
      <c r="E41" s="91" t="s">
        <v>112</v>
      </c>
      <c r="F41" s="91" t="s">
        <v>59</v>
      </c>
      <c r="G41" s="91">
        <v>100</v>
      </c>
      <c r="H41" s="91" t="s">
        <v>29</v>
      </c>
      <c r="I41" s="91"/>
      <c r="J41" s="91" t="s">
        <v>24</v>
      </c>
      <c r="K41" s="91" t="s">
        <v>25</v>
      </c>
      <c r="L41" s="91" t="s">
        <v>60</v>
      </c>
      <c r="M41" s="89">
        <f>45+12</f>
        <v>57</v>
      </c>
      <c r="N41" s="122">
        <v>1386.72</v>
      </c>
      <c r="O41" s="124">
        <f t="shared" si="2"/>
        <v>79043.040000000008</v>
      </c>
      <c r="P41" s="125">
        <f t="shared" si="3"/>
        <v>88528.204800000021</v>
      </c>
      <c r="Q41" s="88"/>
    </row>
    <row r="42" spans="1:17" ht="27" x14ac:dyDescent="0.15">
      <c r="A42" s="91" t="s">
        <v>55</v>
      </c>
      <c r="B42" s="89">
        <v>33</v>
      </c>
      <c r="C42" s="91" t="s">
        <v>110</v>
      </c>
      <c r="D42" s="91" t="s">
        <v>111</v>
      </c>
      <c r="E42" s="91" t="s">
        <v>113</v>
      </c>
      <c r="F42" s="91" t="s">
        <v>59</v>
      </c>
      <c r="G42" s="91">
        <v>100</v>
      </c>
      <c r="H42" s="91" t="s">
        <v>29</v>
      </c>
      <c r="I42" s="91"/>
      <c r="J42" s="91" t="s">
        <v>24</v>
      </c>
      <c r="K42" s="91" t="s">
        <v>25</v>
      </c>
      <c r="L42" s="91" t="s">
        <v>60</v>
      </c>
      <c r="M42" s="89">
        <f>45+48</f>
        <v>93</v>
      </c>
      <c r="N42" s="122">
        <v>1849.23</v>
      </c>
      <c r="O42" s="124">
        <f t="shared" si="2"/>
        <v>171978.39</v>
      </c>
      <c r="P42" s="125">
        <f t="shared" si="3"/>
        <v>192615.79680000004</v>
      </c>
      <c r="Q42" s="88"/>
    </row>
    <row r="43" spans="1:17" ht="27" x14ac:dyDescent="0.15">
      <c r="A43" s="91" t="s">
        <v>55</v>
      </c>
      <c r="B43" s="89">
        <v>34</v>
      </c>
      <c r="C43" s="91" t="s">
        <v>114</v>
      </c>
      <c r="D43" s="91" t="s">
        <v>115</v>
      </c>
      <c r="E43" s="91" t="s">
        <v>116</v>
      </c>
      <c r="F43" s="91" t="s">
        <v>59</v>
      </c>
      <c r="G43" s="91">
        <v>100</v>
      </c>
      <c r="H43" s="91" t="s">
        <v>29</v>
      </c>
      <c r="I43" s="91"/>
      <c r="J43" s="91" t="s">
        <v>24</v>
      </c>
      <c r="K43" s="91" t="s">
        <v>25</v>
      </c>
      <c r="L43" s="91" t="s">
        <v>60</v>
      </c>
      <c r="M43" s="89">
        <f>20+20</f>
        <v>40</v>
      </c>
      <c r="N43" s="122">
        <v>571.86</v>
      </c>
      <c r="O43" s="124">
        <f t="shared" si="2"/>
        <v>22874.400000000001</v>
      </c>
      <c r="P43" s="125">
        <f t="shared" si="3"/>
        <v>25619.328000000005</v>
      </c>
      <c r="Q43" s="88"/>
    </row>
    <row r="44" spans="1:17" ht="27" x14ac:dyDescent="0.15">
      <c r="A44" s="91" t="s">
        <v>55</v>
      </c>
      <c r="B44" s="89">
        <v>35</v>
      </c>
      <c r="C44" s="91" t="s">
        <v>117</v>
      </c>
      <c r="D44" s="91" t="s">
        <v>118</v>
      </c>
      <c r="E44" s="91" t="s">
        <v>119</v>
      </c>
      <c r="F44" s="91" t="s">
        <v>59</v>
      </c>
      <c r="G44" s="91">
        <v>100</v>
      </c>
      <c r="H44" s="91" t="s">
        <v>29</v>
      </c>
      <c r="I44" s="91"/>
      <c r="J44" s="91" t="s">
        <v>24</v>
      </c>
      <c r="K44" s="91" t="s">
        <v>25</v>
      </c>
      <c r="L44" s="91" t="s">
        <v>60</v>
      </c>
      <c r="M44" s="89">
        <f>50+20</f>
        <v>70</v>
      </c>
      <c r="N44" s="122">
        <v>392.58000000000004</v>
      </c>
      <c r="O44" s="124">
        <f t="shared" si="2"/>
        <v>27480.600000000002</v>
      </c>
      <c r="P44" s="125">
        <f t="shared" si="3"/>
        <v>30778.272000000004</v>
      </c>
      <c r="Q44" s="88"/>
    </row>
    <row r="45" spans="1:17" ht="27" x14ac:dyDescent="0.15">
      <c r="A45" s="91" t="s">
        <v>55</v>
      </c>
      <c r="B45" s="89">
        <v>36</v>
      </c>
      <c r="C45" s="91" t="s">
        <v>120</v>
      </c>
      <c r="D45" s="91" t="s">
        <v>121</v>
      </c>
      <c r="E45" s="91" t="s">
        <v>122</v>
      </c>
      <c r="F45" s="91" t="s">
        <v>59</v>
      </c>
      <c r="G45" s="91">
        <v>100</v>
      </c>
      <c r="H45" s="91" t="s">
        <v>29</v>
      </c>
      <c r="I45" s="91"/>
      <c r="J45" s="91" t="s">
        <v>24</v>
      </c>
      <c r="K45" s="91" t="s">
        <v>25</v>
      </c>
      <c r="L45" s="91" t="s">
        <v>60</v>
      </c>
      <c r="M45" s="89">
        <f>20+24</f>
        <v>44</v>
      </c>
      <c r="N45" s="122">
        <v>733</v>
      </c>
      <c r="O45" s="124">
        <f t="shared" si="2"/>
        <v>32252</v>
      </c>
      <c r="P45" s="125">
        <f t="shared" si="3"/>
        <v>36122.240000000005</v>
      </c>
      <c r="Q45" s="88"/>
    </row>
    <row r="46" spans="1:17" ht="27" x14ac:dyDescent="0.15">
      <c r="A46" s="91" t="s">
        <v>55</v>
      </c>
      <c r="B46" s="89">
        <v>37</v>
      </c>
      <c r="C46" s="91" t="s">
        <v>120</v>
      </c>
      <c r="D46" s="91" t="s">
        <v>121</v>
      </c>
      <c r="E46" s="91" t="s">
        <v>123</v>
      </c>
      <c r="F46" s="91" t="s">
        <v>59</v>
      </c>
      <c r="G46" s="91">
        <v>100</v>
      </c>
      <c r="H46" s="91" t="s">
        <v>29</v>
      </c>
      <c r="I46" s="91"/>
      <c r="J46" s="91" t="s">
        <v>24</v>
      </c>
      <c r="K46" s="91" t="s">
        <v>25</v>
      </c>
      <c r="L46" s="91" t="s">
        <v>60</v>
      </c>
      <c r="M46" s="89">
        <f>20+24</f>
        <v>44</v>
      </c>
      <c r="N46" s="122">
        <v>2825.25</v>
      </c>
      <c r="O46" s="124">
        <f t="shared" si="2"/>
        <v>124311</v>
      </c>
      <c r="P46" s="125">
        <f t="shared" si="3"/>
        <v>139228.32</v>
      </c>
      <c r="Q46" s="88"/>
    </row>
    <row r="47" spans="1:17" ht="27" x14ac:dyDescent="0.15">
      <c r="A47" s="91" t="s">
        <v>55</v>
      </c>
      <c r="B47" s="89">
        <v>38</v>
      </c>
      <c r="C47" s="91" t="s">
        <v>124</v>
      </c>
      <c r="D47" s="91" t="s">
        <v>125</v>
      </c>
      <c r="E47" s="91" t="s">
        <v>126</v>
      </c>
      <c r="F47" s="91" t="s">
        <v>59</v>
      </c>
      <c r="G47" s="91">
        <v>100</v>
      </c>
      <c r="H47" s="91" t="s">
        <v>29</v>
      </c>
      <c r="I47" s="91"/>
      <c r="J47" s="91" t="s">
        <v>24</v>
      </c>
      <c r="K47" s="91" t="s">
        <v>25</v>
      </c>
      <c r="L47" s="91" t="s">
        <v>60</v>
      </c>
      <c r="M47" s="89">
        <f>20</f>
        <v>20</v>
      </c>
      <c r="N47" s="122">
        <v>427.41</v>
      </c>
      <c r="O47" s="124">
        <f t="shared" si="2"/>
        <v>8548.2000000000007</v>
      </c>
      <c r="P47" s="125">
        <f t="shared" si="3"/>
        <v>9573.9840000000022</v>
      </c>
      <c r="Q47" s="88"/>
    </row>
    <row r="48" spans="1:17" ht="27" x14ac:dyDescent="0.15">
      <c r="A48" s="91" t="s">
        <v>55</v>
      </c>
      <c r="B48" s="89">
        <v>39</v>
      </c>
      <c r="C48" s="91" t="s">
        <v>127</v>
      </c>
      <c r="D48" s="91" t="s">
        <v>128</v>
      </c>
      <c r="E48" s="91" t="s">
        <v>129</v>
      </c>
      <c r="F48" s="91" t="s">
        <v>59</v>
      </c>
      <c r="G48" s="91">
        <v>100</v>
      </c>
      <c r="H48" s="91" t="s">
        <v>29</v>
      </c>
      <c r="I48" s="91"/>
      <c r="J48" s="91" t="s">
        <v>24</v>
      </c>
      <c r="K48" s="91" t="s">
        <v>25</v>
      </c>
      <c r="L48" s="91" t="s">
        <v>60</v>
      </c>
      <c r="M48" s="89">
        <v>20</v>
      </c>
      <c r="N48" s="122">
        <v>1551.5</v>
      </c>
      <c r="O48" s="124">
        <f t="shared" si="2"/>
        <v>31030</v>
      </c>
      <c r="P48" s="125">
        <f t="shared" si="3"/>
        <v>34753.600000000006</v>
      </c>
      <c r="Q48" s="88"/>
    </row>
    <row r="49" spans="1:17" ht="27" x14ac:dyDescent="0.15">
      <c r="A49" s="91" t="s">
        <v>55</v>
      </c>
      <c r="B49" s="89">
        <v>40</v>
      </c>
      <c r="C49" s="91" t="s">
        <v>130</v>
      </c>
      <c r="D49" s="91" t="s">
        <v>131</v>
      </c>
      <c r="E49" s="91" t="s">
        <v>132</v>
      </c>
      <c r="F49" s="91" t="s">
        <v>59</v>
      </c>
      <c r="G49" s="91">
        <v>100</v>
      </c>
      <c r="H49" s="91" t="s">
        <v>29</v>
      </c>
      <c r="I49" s="91"/>
      <c r="J49" s="91" t="s">
        <v>24</v>
      </c>
      <c r="K49" s="91" t="s">
        <v>25</v>
      </c>
      <c r="L49" s="91" t="s">
        <v>60</v>
      </c>
      <c r="M49" s="89">
        <v>130</v>
      </c>
      <c r="N49" s="122">
        <v>554.31000000000006</v>
      </c>
      <c r="O49" s="124">
        <f t="shared" si="2"/>
        <v>72060.3</v>
      </c>
      <c r="P49" s="125">
        <f t="shared" si="3"/>
        <v>80707.536000000007</v>
      </c>
      <c r="Q49" s="88"/>
    </row>
    <row r="50" spans="1:17" ht="27" x14ac:dyDescent="0.15">
      <c r="A50" s="91" t="s">
        <v>55</v>
      </c>
      <c r="B50" s="89">
        <v>41</v>
      </c>
      <c r="C50" s="91" t="s">
        <v>133</v>
      </c>
      <c r="D50" s="91" t="s">
        <v>134</v>
      </c>
      <c r="E50" s="91" t="s">
        <v>135</v>
      </c>
      <c r="F50" s="91" t="s">
        <v>59</v>
      </c>
      <c r="G50" s="91">
        <v>100</v>
      </c>
      <c r="H50" s="91" t="s">
        <v>29</v>
      </c>
      <c r="I50" s="91"/>
      <c r="J50" s="91" t="s">
        <v>24</v>
      </c>
      <c r="K50" s="91" t="s">
        <v>25</v>
      </c>
      <c r="L50" s="91" t="s">
        <v>60</v>
      </c>
      <c r="M50" s="89">
        <f>45+103</f>
        <v>148</v>
      </c>
      <c r="N50" s="122">
        <v>138.51000000000002</v>
      </c>
      <c r="O50" s="124">
        <f t="shared" si="2"/>
        <v>20499.480000000003</v>
      </c>
      <c r="P50" s="125">
        <f t="shared" si="3"/>
        <v>22959.417600000004</v>
      </c>
      <c r="Q50" s="88"/>
    </row>
    <row r="51" spans="1:17" ht="27" x14ac:dyDescent="0.15">
      <c r="A51" s="91" t="s">
        <v>55</v>
      </c>
      <c r="B51" s="89">
        <v>42</v>
      </c>
      <c r="C51" s="91" t="s">
        <v>136</v>
      </c>
      <c r="D51" s="91" t="s">
        <v>137</v>
      </c>
      <c r="E51" s="91" t="s">
        <v>138</v>
      </c>
      <c r="F51" s="91" t="s">
        <v>59</v>
      </c>
      <c r="G51" s="91">
        <v>100</v>
      </c>
      <c r="H51" s="91" t="s">
        <v>29</v>
      </c>
      <c r="I51" s="91"/>
      <c r="J51" s="91" t="s">
        <v>24</v>
      </c>
      <c r="K51" s="91" t="s">
        <v>25</v>
      </c>
      <c r="L51" s="91" t="s">
        <v>60</v>
      </c>
      <c r="M51" s="89">
        <f>20+50</f>
        <v>70</v>
      </c>
      <c r="N51" s="122">
        <v>39.690000000000005</v>
      </c>
      <c r="O51" s="124">
        <f t="shared" si="2"/>
        <v>2778.3</v>
      </c>
      <c r="P51" s="125">
        <f t="shared" si="3"/>
        <v>3111.6960000000004</v>
      </c>
      <c r="Q51" s="88"/>
    </row>
    <row r="52" spans="1:17" ht="27" x14ac:dyDescent="0.15">
      <c r="A52" s="91" t="s">
        <v>55</v>
      </c>
      <c r="B52" s="89">
        <v>43</v>
      </c>
      <c r="C52" s="91" t="s">
        <v>139</v>
      </c>
      <c r="D52" s="91" t="s">
        <v>140</v>
      </c>
      <c r="E52" s="91" t="s">
        <v>141</v>
      </c>
      <c r="F52" s="91" t="s">
        <v>59</v>
      </c>
      <c r="G52" s="91">
        <v>100</v>
      </c>
      <c r="H52" s="91" t="s">
        <v>29</v>
      </c>
      <c r="I52" s="91"/>
      <c r="J52" s="91" t="s">
        <v>24</v>
      </c>
      <c r="K52" s="91" t="s">
        <v>25</v>
      </c>
      <c r="L52" s="91" t="s">
        <v>60</v>
      </c>
      <c r="M52" s="89">
        <f>20+50</f>
        <v>70</v>
      </c>
      <c r="N52" s="122">
        <v>245.75</v>
      </c>
      <c r="O52" s="124">
        <f t="shared" si="2"/>
        <v>17202.5</v>
      </c>
      <c r="P52" s="125">
        <f t="shared" si="3"/>
        <v>19266.800000000003</v>
      </c>
      <c r="Q52" s="88"/>
    </row>
    <row r="53" spans="1:17" ht="27" x14ac:dyDescent="0.15">
      <c r="A53" s="91" t="s">
        <v>55</v>
      </c>
      <c r="B53" s="89">
        <v>44</v>
      </c>
      <c r="C53" s="91" t="s">
        <v>130</v>
      </c>
      <c r="D53" s="91" t="s">
        <v>131</v>
      </c>
      <c r="E53" s="91" t="s">
        <v>142</v>
      </c>
      <c r="F53" s="91" t="s">
        <v>59</v>
      </c>
      <c r="G53" s="91">
        <v>100</v>
      </c>
      <c r="H53" s="91" t="s">
        <v>29</v>
      </c>
      <c r="I53" s="91"/>
      <c r="J53" s="91" t="s">
        <v>24</v>
      </c>
      <c r="K53" s="91" t="s">
        <v>25</v>
      </c>
      <c r="L53" s="91" t="s">
        <v>60</v>
      </c>
      <c r="M53" s="89">
        <f>45+103</f>
        <v>148</v>
      </c>
      <c r="N53" s="122">
        <v>554.31000000000006</v>
      </c>
      <c r="O53" s="124">
        <f t="shared" si="2"/>
        <v>82037.88</v>
      </c>
      <c r="P53" s="125">
        <f t="shared" si="3"/>
        <v>91882.425600000017</v>
      </c>
      <c r="Q53" s="88"/>
    </row>
    <row r="54" spans="1:17" ht="27" x14ac:dyDescent="0.15">
      <c r="A54" s="91" t="s">
        <v>55</v>
      </c>
      <c r="B54" s="89">
        <v>45</v>
      </c>
      <c r="C54" s="91" t="s">
        <v>143</v>
      </c>
      <c r="D54" s="91" t="s">
        <v>144</v>
      </c>
      <c r="E54" s="91" t="s">
        <v>145</v>
      </c>
      <c r="F54" s="91" t="s">
        <v>59</v>
      </c>
      <c r="G54" s="91">
        <v>100</v>
      </c>
      <c r="H54" s="91" t="s">
        <v>29</v>
      </c>
      <c r="I54" s="91"/>
      <c r="J54" s="91" t="s">
        <v>24</v>
      </c>
      <c r="K54" s="91" t="s">
        <v>25</v>
      </c>
      <c r="L54" s="91" t="s">
        <v>60</v>
      </c>
      <c r="M54" s="89">
        <f>20+20</f>
        <v>40</v>
      </c>
      <c r="N54" s="122">
        <v>4600</v>
      </c>
      <c r="O54" s="124">
        <f t="shared" si="2"/>
        <v>184000</v>
      </c>
      <c r="P54" s="125">
        <f t="shared" si="3"/>
        <v>206080.00000000003</v>
      </c>
      <c r="Q54" s="88"/>
    </row>
    <row r="55" spans="1:17" ht="27" x14ac:dyDescent="0.15">
      <c r="A55" s="91" t="s">
        <v>55</v>
      </c>
      <c r="B55" s="89">
        <v>46</v>
      </c>
      <c r="C55" s="91" t="s">
        <v>72</v>
      </c>
      <c r="D55" s="91" t="s">
        <v>73</v>
      </c>
      <c r="E55" s="91" t="s">
        <v>146</v>
      </c>
      <c r="F55" s="91" t="s">
        <v>59</v>
      </c>
      <c r="G55" s="91">
        <v>100</v>
      </c>
      <c r="H55" s="91" t="s">
        <v>29</v>
      </c>
      <c r="I55" s="91"/>
      <c r="J55" s="91" t="s">
        <v>24</v>
      </c>
      <c r="K55" s="91" t="s">
        <v>25</v>
      </c>
      <c r="L55" s="91" t="s">
        <v>60</v>
      </c>
      <c r="M55" s="89">
        <f>25+35</f>
        <v>60</v>
      </c>
      <c r="N55" s="122">
        <v>2000</v>
      </c>
      <c r="O55" s="124">
        <f t="shared" si="2"/>
        <v>120000</v>
      </c>
      <c r="P55" s="125">
        <f t="shared" si="3"/>
        <v>134400</v>
      </c>
      <c r="Q55" s="88"/>
    </row>
    <row r="56" spans="1:17" ht="27" x14ac:dyDescent="0.15">
      <c r="A56" s="91" t="s">
        <v>55</v>
      </c>
      <c r="B56" s="89">
        <v>47</v>
      </c>
      <c r="C56" s="91" t="s">
        <v>147</v>
      </c>
      <c r="D56" s="91" t="s">
        <v>148</v>
      </c>
      <c r="E56" s="91" t="s">
        <v>149</v>
      </c>
      <c r="F56" s="91" t="s">
        <v>59</v>
      </c>
      <c r="G56" s="91">
        <v>100</v>
      </c>
      <c r="H56" s="91" t="s">
        <v>29</v>
      </c>
      <c r="I56" s="91"/>
      <c r="J56" s="91" t="s">
        <v>150</v>
      </c>
      <c r="K56" s="91" t="s">
        <v>25</v>
      </c>
      <c r="L56" s="91" t="s">
        <v>60</v>
      </c>
      <c r="M56" s="89">
        <v>84</v>
      </c>
      <c r="N56" s="122">
        <v>1594.6200000000001</v>
      </c>
      <c r="O56" s="124">
        <f t="shared" si="2"/>
        <v>133948.08000000002</v>
      </c>
      <c r="P56" s="125">
        <f t="shared" si="3"/>
        <v>150021.84960000005</v>
      </c>
      <c r="Q56" s="88"/>
    </row>
    <row r="57" spans="1:17" ht="27" x14ac:dyDescent="0.15">
      <c r="A57" s="91" t="s">
        <v>55</v>
      </c>
      <c r="B57" s="89">
        <v>48</v>
      </c>
      <c r="C57" s="91" t="s">
        <v>133</v>
      </c>
      <c r="D57" s="91" t="s">
        <v>134</v>
      </c>
      <c r="E57" s="91" t="s">
        <v>151</v>
      </c>
      <c r="F57" s="91" t="s">
        <v>59</v>
      </c>
      <c r="G57" s="91">
        <v>100</v>
      </c>
      <c r="H57" s="91" t="s">
        <v>29</v>
      </c>
      <c r="I57" s="91"/>
      <c r="J57" s="91" t="s">
        <v>152</v>
      </c>
      <c r="K57" s="91" t="s">
        <v>25</v>
      </c>
      <c r="L57" s="91" t="s">
        <v>60</v>
      </c>
      <c r="M57" s="89">
        <v>50</v>
      </c>
      <c r="N57" s="122">
        <v>288.63</v>
      </c>
      <c r="O57" s="124">
        <f t="shared" si="2"/>
        <v>14431.5</v>
      </c>
      <c r="P57" s="125">
        <f t="shared" si="3"/>
        <v>16163.28</v>
      </c>
      <c r="Q57" s="88"/>
    </row>
    <row r="58" spans="1:17" ht="27" x14ac:dyDescent="0.15">
      <c r="A58" s="91" t="s">
        <v>55</v>
      </c>
      <c r="B58" s="89">
        <v>49</v>
      </c>
      <c r="C58" s="91" t="s">
        <v>153</v>
      </c>
      <c r="D58" s="91" t="s">
        <v>154</v>
      </c>
      <c r="E58" s="91" t="s">
        <v>155</v>
      </c>
      <c r="F58" s="91" t="s">
        <v>59</v>
      </c>
      <c r="G58" s="91">
        <v>100</v>
      </c>
      <c r="H58" s="91" t="s">
        <v>29</v>
      </c>
      <c r="I58" s="91"/>
      <c r="J58" s="91" t="s">
        <v>156</v>
      </c>
      <c r="K58" s="91" t="s">
        <v>25</v>
      </c>
      <c r="L58" s="91" t="s">
        <v>60</v>
      </c>
      <c r="M58" s="89">
        <v>150</v>
      </c>
      <c r="N58" s="122">
        <v>69</v>
      </c>
      <c r="O58" s="124">
        <f t="shared" si="2"/>
        <v>10350</v>
      </c>
      <c r="P58" s="125">
        <f t="shared" si="3"/>
        <v>11592.000000000002</v>
      </c>
      <c r="Q58" s="88"/>
    </row>
    <row r="59" spans="1:17" ht="27" x14ac:dyDescent="0.15">
      <c r="A59" s="91" t="s">
        <v>55</v>
      </c>
      <c r="B59" s="89">
        <v>50</v>
      </c>
      <c r="C59" s="91" t="s">
        <v>124</v>
      </c>
      <c r="D59" s="91" t="s">
        <v>125</v>
      </c>
      <c r="E59" s="91" t="s">
        <v>126</v>
      </c>
      <c r="F59" s="91" t="s">
        <v>59</v>
      </c>
      <c r="G59" s="91">
        <v>100</v>
      </c>
      <c r="H59" s="91" t="s">
        <v>29</v>
      </c>
      <c r="I59" s="91"/>
      <c r="J59" s="91" t="s">
        <v>157</v>
      </c>
      <c r="K59" s="91" t="s">
        <v>25</v>
      </c>
      <c r="L59" s="91" t="s">
        <v>60</v>
      </c>
      <c r="M59" s="89">
        <v>70</v>
      </c>
      <c r="N59" s="122">
        <v>427.41</v>
      </c>
      <c r="O59" s="124">
        <f t="shared" si="2"/>
        <v>29918.7</v>
      </c>
      <c r="P59" s="125">
        <f t="shared" si="3"/>
        <v>33508.944000000003</v>
      </c>
      <c r="Q59" s="88"/>
    </row>
    <row r="60" spans="1:17" ht="27" x14ac:dyDescent="0.15">
      <c r="A60" s="91" t="s">
        <v>55</v>
      </c>
      <c r="B60" s="89">
        <v>51</v>
      </c>
      <c r="C60" s="91" t="s">
        <v>158</v>
      </c>
      <c r="D60" s="91" t="s">
        <v>159</v>
      </c>
      <c r="E60" s="91" t="s">
        <v>160</v>
      </c>
      <c r="F60" s="91" t="s">
        <v>59</v>
      </c>
      <c r="G60" s="91">
        <v>100</v>
      </c>
      <c r="H60" s="91" t="s">
        <v>29</v>
      </c>
      <c r="I60" s="91"/>
      <c r="J60" s="91" t="s">
        <v>24</v>
      </c>
      <c r="K60" s="91" t="s">
        <v>25</v>
      </c>
      <c r="L60" s="91" t="s">
        <v>60</v>
      </c>
      <c r="M60" s="89">
        <v>20</v>
      </c>
      <c r="N60" s="122">
        <v>4434</v>
      </c>
      <c r="O60" s="124">
        <f>M60*N60</f>
        <v>88680</v>
      </c>
      <c r="P60" s="125">
        <f>O60*1.12</f>
        <v>99321.600000000006</v>
      </c>
      <c r="Q60" s="88"/>
    </row>
    <row r="61" spans="1:17" ht="27" x14ac:dyDescent="0.15">
      <c r="A61" s="91" t="s">
        <v>55</v>
      </c>
      <c r="B61" s="89">
        <v>52</v>
      </c>
      <c r="C61" s="91" t="s">
        <v>161</v>
      </c>
      <c r="D61" s="91" t="s">
        <v>162</v>
      </c>
      <c r="E61" s="91" t="s">
        <v>163</v>
      </c>
      <c r="F61" s="91" t="s">
        <v>59</v>
      </c>
      <c r="G61" s="91">
        <v>100</v>
      </c>
      <c r="H61" s="91" t="s">
        <v>29</v>
      </c>
      <c r="I61" s="91"/>
      <c r="J61" s="91" t="s">
        <v>24</v>
      </c>
      <c r="K61" s="91" t="s">
        <v>25</v>
      </c>
      <c r="L61" s="91" t="s">
        <v>60</v>
      </c>
      <c r="M61" s="89">
        <v>25</v>
      </c>
      <c r="N61" s="122">
        <v>1468.4400000000003</v>
      </c>
      <c r="O61" s="124">
        <f t="shared" ref="O61:O70" si="4">M61*N61</f>
        <v>36711.000000000007</v>
      </c>
      <c r="P61" s="125">
        <f t="shared" ref="P61:P70" si="5">O61*1.12</f>
        <v>41116.320000000014</v>
      </c>
      <c r="Q61" s="88"/>
    </row>
    <row r="62" spans="1:17" ht="27" x14ac:dyDescent="0.15">
      <c r="A62" s="91" t="s">
        <v>55</v>
      </c>
      <c r="B62" s="89">
        <v>53</v>
      </c>
      <c r="C62" s="91" t="s">
        <v>164</v>
      </c>
      <c r="D62" s="91" t="s">
        <v>165</v>
      </c>
      <c r="E62" s="91" t="s">
        <v>166</v>
      </c>
      <c r="F62" s="91" t="s">
        <v>59</v>
      </c>
      <c r="G62" s="91">
        <v>100</v>
      </c>
      <c r="H62" s="91" t="s">
        <v>29</v>
      </c>
      <c r="I62" s="91"/>
      <c r="J62" s="91" t="s">
        <v>24</v>
      </c>
      <c r="K62" s="91" t="s">
        <v>25</v>
      </c>
      <c r="L62" s="91" t="s">
        <v>60</v>
      </c>
      <c r="M62" s="89">
        <v>30</v>
      </c>
      <c r="N62" s="122">
        <v>985.33</v>
      </c>
      <c r="O62" s="124">
        <f t="shared" si="4"/>
        <v>29559.9</v>
      </c>
      <c r="P62" s="125">
        <f t="shared" si="5"/>
        <v>33107.088000000003</v>
      </c>
      <c r="Q62" s="88"/>
    </row>
    <row r="63" spans="1:17" ht="27" x14ac:dyDescent="0.15">
      <c r="A63" s="91" t="s">
        <v>55</v>
      </c>
      <c r="B63" s="89">
        <v>54</v>
      </c>
      <c r="C63" s="91" t="s">
        <v>167</v>
      </c>
      <c r="D63" s="91" t="s">
        <v>168</v>
      </c>
      <c r="E63" s="91" t="s">
        <v>168</v>
      </c>
      <c r="F63" s="91" t="s">
        <v>59</v>
      </c>
      <c r="G63" s="91">
        <v>100</v>
      </c>
      <c r="H63" s="91" t="s">
        <v>29</v>
      </c>
      <c r="I63" s="91"/>
      <c r="J63" s="91" t="s">
        <v>24</v>
      </c>
      <c r="K63" s="91" t="s">
        <v>25</v>
      </c>
      <c r="L63" s="91" t="s">
        <v>60</v>
      </c>
      <c r="M63" s="89">
        <v>20</v>
      </c>
      <c r="N63" s="122">
        <v>5670.08</v>
      </c>
      <c r="O63" s="124">
        <f t="shared" si="4"/>
        <v>113401.60000000001</v>
      </c>
      <c r="P63" s="125">
        <f t="shared" si="5"/>
        <v>127009.79200000002</v>
      </c>
      <c r="Q63" s="88"/>
    </row>
    <row r="64" spans="1:17" ht="27" x14ac:dyDescent="0.15">
      <c r="A64" s="91" t="s">
        <v>55</v>
      </c>
      <c r="B64" s="89">
        <v>55</v>
      </c>
      <c r="C64" s="91" t="s">
        <v>169</v>
      </c>
      <c r="D64" s="91" t="s">
        <v>170</v>
      </c>
      <c r="E64" s="91" t="s">
        <v>171</v>
      </c>
      <c r="F64" s="91" t="s">
        <v>59</v>
      </c>
      <c r="G64" s="91">
        <v>100</v>
      </c>
      <c r="H64" s="91" t="s">
        <v>29</v>
      </c>
      <c r="I64" s="91"/>
      <c r="J64" s="91" t="s">
        <v>24</v>
      </c>
      <c r="K64" s="91" t="s">
        <v>25</v>
      </c>
      <c r="L64" s="91" t="s">
        <v>60</v>
      </c>
      <c r="M64" s="89">
        <v>20</v>
      </c>
      <c r="N64" s="122">
        <v>4239.3600000000006</v>
      </c>
      <c r="O64" s="124">
        <f t="shared" si="4"/>
        <v>84787.200000000012</v>
      </c>
      <c r="P64" s="125">
        <f t="shared" si="5"/>
        <v>94961.664000000019</v>
      </c>
      <c r="Q64" s="88"/>
    </row>
    <row r="65" spans="1:17" ht="27" x14ac:dyDescent="0.15">
      <c r="A65" s="91" t="s">
        <v>55</v>
      </c>
      <c r="B65" s="89">
        <v>56</v>
      </c>
      <c r="C65" s="91" t="s">
        <v>169</v>
      </c>
      <c r="D65" s="91" t="s">
        <v>170</v>
      </c>
      <c r="E65" s="91" t="s">
        <v>172</v>
      </c>
      <c r="F65" s="91" t="s">
        <v>59</v>
      </c>
      <c r="G65" s="91">
        <v>100</v>
      </c>
      <c r="H65" s="91" t="s">
        <v>29</v>
      </c>
      <c r="I65" s="91"/>
      <c r="J65" s="91" t="s">
        <v>24</v>
      </c>
      <c r="K65" s="91" t="s">
        <v>25</v>
      </c>
      <c r="L65" s="91" t="s">
        <v>60</v>
      </c>
      <c r="M65" s="89">
        <v>6</v>
      </c>
      <c r="N65" s="122">
        <v>5148.3600000000006</v>
      </c>
      <c r="O65" s="124">
        <f t="shared" si="4"/>
        <v>30890.160000000003</v>
      </c>
      <c r="P65" s="125">
        <f t="shared" si="5"/>
        <v>34596.979200000009</v>
      </c>
      <c r="Q65" s="88"/>
    </row>
    <row r="66" spans="1:17" ht="36" x14ac:dyDescent="0.15">
      <c r="A66" s="91" t="s">
        <v>55</v>
      </c>
      <c r="B66" s="89">
        <v>57</v>
      </c>
      <c r="C66" s="91" t="s">
        <v>173</v>
      </c>
      <c r="D66" s="91" t="s">
        <v>174</v>
      </c>
      <c r="E66" s="91" t="s">
        <v>175</v>
      </c>
      <c r="F66" s="91" t="s">
        <v>59</v>
      </c>
      <c r="G66" s="91">
        <v>100</v>
      </c>
      <c r="H66" s="91" t="s">
        <v>29</v>
      </c>
      <c r="I66" s="91"/>
      <c r="J66" s="91" t="s">
        <v>24</v>
      </c>
      <c r="K66" s="91" t="s">
        <v>25</v>
      </c>
      <c r="L66" s="91" t="s">
        <v>60</v>
      </c>
      <c r="M66" s="89">
        <v>500</v>
      </c>
      <c r="N66" s="122">
        <v>110.52</v>
      </c>
      <c r="O66" s="124">
        <f t="shared" si="4"/>
        <v>55260</v>
      </c>
      <c r="P66" s="125">
        <f t="shared" si="5"/>
        <v>61891.200000000004</v>
      </c>
      <c r="Q66" s="88"/>
    </row>
    <row r="67" spans="1:17" ht="36" x14ac:dyDescent="0.15">
      <c r="A67" s="91" t="s">
        <v>55</v>
      </c>
      <c r="B67" s="89">
        <v>58</v>
      </c>
      <c r="C67" s="91" t="s">
        <v>173</v>
      </c>
      <c r="D67" s="91" t="s">
        <v>174</v>
      </c>
      <c r="E67" s="91" t="s">
        <v>176</v>
      </c>
      <c r="F67" s="91" t="s">
        <v>59</v>
      </c>
      <c r="G67" s="91">
        <v>100</v>
      </c>
      <c r="H67" s="91" t="s">
        <v>29</v>
      </c>
      <c r="I67" s="91"/>
      <c r="J67" s="91" t="s">
        <v>24</v>
      </c>
      <c r="K67" s="91" t="s">
        <v>25</v>
      </c>
      <c r="L67" s="91" t="s">
        <v>60</v>
      </c>
      <c r="M67" s="89">
        <v>500</v>
      </c>
      <c r="N67" s="122">
        <v>169.92000000000002</v>
      </c>
      <c r="O67" s="124">
        <f t="shared" si="4"/>
        <v>84960.000000000015</v>
      </c>
      <c r="P67" s="125">
        <f t="shared" si="5"/>
        <v>95155.200000000026</v>
      </c>
      <c r="Q67" s="88"/>
    </row>
    <row r="68" spans="1:17" ht="27" x14ac:dyDescent="0.15">
      <c r="A68" s="91" t="s">
        <v>55</v>
      </c>
      <c r="B68" s="89">
        <v>59</v>
      </c>
      <c r="C68" s="91" t="s">
        <v>177</v>
      </c>
      <c r="D68" s="91" t="s">
        <v>178</v>
      </c>
      <c r="E68" s="91" t="s">
        <v>179</v>
      </c>
      <c r="F68" s="91" t="s">
        <v>59</v>
      </c>
      <c r="G68" s="91">
        <v>100</v>
      </c>
      <c r="H68" s="91" t="s">
        <v>29</v>
      </c>
      <c r="I68" s="91"/>
      <c r="J68" s="91" t="s">
        <v>24</v>
      </c>
      <c r="K68" s="91" t="s">
        <v>25</v>
      </c>
      <c r="L68" s="91" t="s">
        <v>180</v>
      </c>
      <c r="M68" s="89">
        <v>100</v>
      </c>
      <c r="N68" s="122">
        <v>396</v>
      </c>
      <c r="O68" s="124">
        <f t="shared" si="4"/>
        <v>39600</v>
      </c>
      <c r="P68" s="125">
        <f t="shared" si="5"/>
        <v>44352.000000000007</v>
      </c>
      <c r="Q68" s="88"/>
    </row>
    <row r="69" spans="1:17" ht="36" x14ac:dyDescent="0.15">
      <c r="A69" s="91" t="s">
        <v>55</v>
      </c>
      <c r="B69" s="89">
        <v>60</v>
      </c>
      <c r="C69" s="91" t="s">
        <v>181</v>
      </c>
      <c r="D69" s="91" t="s">
        <v>182</v>
      </c>
      <c r="E69" s="91" t="s">
        <v>183</v>
      </c>
      <c r="F69" s="91" t="s">
        <v>59</v>
      </c>
      <c r="G69" s="91">
        <v>100</v>
      </c>
      <c r="H69" s="91" t="s">
        <v>29</v>
      </c>
      <c r="I69" s="91"/>
      <c r="J69" s="91" t="s">
        <v>24</v>
      </c>
      <c r="K69" s="91" t="s">
        <v>25</v>
      </c>
      <c r="L69" s="91" t="s">
        <v>60</v>
      </c>
      <c r="M69" s="89">
        <v>4</v>
      </c>
      <c r="N69" s="122">
        <v>6801</v>
      </c>
      <c r="O69" s="124">
        <f t="shared" si="4"/>
        <v>27204</v>
      </c>
      <c r="P69" s="125">
        <f t="shared" si="5"/>
        <v>30468.480000000003</v>
      </c>
      <c r="Q69" s="88"/>
    </row>
    <row r="70" spans="1:17" ht="27" x14ac:dyDescent="0.15">
      <c r="A70" s="91" t="s">
        <v>55</v>
      </c>
      <c r="B70" s="89">
        <v>61</v>
      </c>
      <c r="C70" s="91" t="s">
        <v>184</v>
      </c>
      <c r="D70" s="91" t="s">
        <v>185</v>
      </c>
      <c r="E70" s="91" t="s">
        <v>186</v>
      </c>
      <c r="F70" s="91" t="s">
        <v>59</v>
      </c>
      <c r="G70" s="91">
        <v>100</v>
      </c>
      <c r="H70" s="91" t="s">
        <v>29</v>
      </c>
      <c r="I70" s="91"/>
      <c r="J70" s="91" t="s">
        <v>24</v>
      </c>
      <c r="K70" s="91" t="s">
        <v>25</v>
      </c>
      <c r="L70" s="91" t="s">
        <v>60</v>
      </c>
      <c r="M70" s="89">
        <v>5</v>
      </c>
      <c r="N70" s="122">
        <v>738</v>
      </c>
      <c r="O70" s="124">
        <f t="shared" si="4"/>
        <v>3690</v>
      </c>
      <c r="P70" s="125">
        <f t="shared" si="5"/>
        <v>4132.8</v>
      </c>
      <c r="Q70" s="88"/>
    </row>
    <row r="71" spans="1:17" ht="11.25" customHeight="1" x14ac:dyDescent="0.15">
      <c r="A71" s="89"/>
      <c r="B71" s="126" t="s">
        <v>187</v>
      </c>
      <c r="C71" s="127"/>
      <c r="D71" s="128"/>
      <c r="E71" s="128"/>
      <c r="F71" s="128"/>
      <c r="G71" s="129"/>
      <c r="H71" s="129"/>
      <c r="I71" s="129"/>
      <c r="J71" s="129"/>
      <c r="K71" s="128"/>
      <c r="L71" s="128"/>
      <c r="M71" s="129"/>
      <c r="N71" s="129"/>
      <c r="O71" s="130">
        <f>SUM(O5:O70)</f>
        <v>1000510048.93406</v>
      </c>
      <c r="P71" s="130">
        <f>SUM(P5:P70)</f>
        <v>1120571254.8061478</v>
      </c>
      <c r="Q71" s="88"/>
    </row>
    <row r="72" spans="1:17" s="141" customFormat="1" ht="54" x14ac:dyDescent="0.15">
      <c r="A72" s="131" t="s">
        <v>18</v>
      </c>
      <c r="B72" s="131">
        <v>1</v>
      </c>
      <c r="C72" s="132" t="s">
        <v>188</v>
      </c>
      <c r="D72" s="133" t="s">
        <v>189</v>
      </c>
      <c r="E72" s="133" t="s">
        <v>190</v>
      </c>
      <c r="F72" s="133" t="s">
        <v>34</v>
      </c>
      <c r="G72" s="134">
        <v>100</v>
      </c>
      <c r="H72" s="135" t="s">
        <v>29</v>
      </c>
      <c r="I72" s="131"/>
      <c r="J72" s="131" t="s">
        <v>24</v>
      </c>
      <c r="K72" s="131" t="s">
        <v>25</v>
      </c>
      <c r="L72" s="136" t="s">
        <v>191</v>
      </c>
      <c r="M72" s="137">
        <v>1</v>
      </c>
      <c r="N72" s="138">
        <v>82455.600000000006</v>
      </c>
      <c r="O72" s="139">
        <f t="shared" ref="O72:O75" si="6">M72*N72</f>
        <v>82455.600000000006</v>
      </c>
      <c r="P72" s="139">
        <f t="shared" ref="P72:P75" si="7">O72*1.12</f>
        <v>92350.272000000012</v>
      </c>
      <c r="Q72" s="140"/>
    </row>
    <row r="73" spans="1:17" s="141" customFormat="1" ht="54" x14ac:dyDescent="0.15">
      <c r="A73" s="131" t="s">
        <v>18</v>
      </c>
      <c r="B73" s="131">
        <v>2</v>
      </c>
      <c r="C73" s="132" t="s">
        <v>188</v>
      </c>
      <c r="D73" s="133" t="s">
        <v>189</v>
      </c>
      <c r="E73" s="133" t="s">
        <v>192</v>
      </c>
      <c r="F73" s="133" t="s">
        <v>34</v>
      </c>
      <c r="G73" s="134">
        <v>100</v>
      </c>
      <c r="H73" s="135" t="s">
        <v>29</v>
      </c>
      <c r="I73" s="131"/>
      <c r="J73" s="131" t="s">
        <v>24</v>
      </c>
      <c r="K73" s="131" t="s">
        <v>25</v>
      </c>
      <c r="L73" s="136" t="s">
        <v>191</v>
      </c>
      <c r="M73" s="137">
        <v>1</v>
      </c>
      <c r="N73" s="138">
        <v>595048.5</v>
      </c>
      <c r="O73" s="139">
        <f t="shared" si="6"/>
        <v>595048.5</v>
      </c>
      <c r="P73" s="139">
        <f t="shared" si="7"/>
        <v>666454.32000000007</v>
      </c>
      <c r="Q73" s="140"/>
    </row>
    <row r="74" spans="1:17" s="141" customFormat="1" ht="27" x14ac:dyDescent="0.15">
      <c r="A74" s="131" t="s">
        <v>18</v>
      </c>
      <c r="B74" s="131">
        <v>3</v>
      </c>
      <c r="C74" s="132" t="s">
        <v>193</v>
      </c>
      <c r="D74" s="133" t="s">
        <v>194</v>
      </c>
      <c r="E74" s="133" t="s">
        <v>195</v>
      </c>
      <c r="F74" s="133" t="s">
        <v>34</v>
      </c>
      <c r="G74" s="134">
        <v>100</v>
      </c>
      <c r="H74" s="135" t="s">
        <v>29</v>
      </c>
      <c r="I74" s="131"/>
      <c r="J74" s="131" t="s">
        <v>24</v>
      </c>
      <c r="K74" s="131" t="s">
        <v>25</v>
      </c>
      <c r="L74" s="136" t="s">
        <v>191</v>
      </c>
      <c r="M74" s="137">
        <v>1</v>
      </c>
      <c r="N74" s="138">
        <v>350248.2</v>
      </c>
      <c r="O74" s="139">
        <f t="shared" si="6"/>
        <v>350248.2</v>
      </c>
      <c r="P74" s="139">
        <f t="shared" si="7"/>
        <v>392277.98400000005</v>
      </c>
      <c r="Q74" s="140"/>
    </row>
    <row r="75" spans="1:17" s="141" customFormat="1" ht="27" x14ac:dyDescent="0.15">
      <c r="A75" s="131" t="s">
        <v>18</v>
      </c>
      <c r="B75" s="131">
        <v>4</v>
      </c>
      <c r="C75" s="132" t="s">
        <v>196</v>
      </c>
      <c r="D75" s="133" t="s">
        <v>197</v>
      </c>
      <c r="E75" s="133" t="s">
        <v>198</v>
      </c>
      <c r="F75" s="133" t="s">
        <v>34</v>
      </c>
      <c r="G75" s="134">
        <v>100</v>
      </c>
      <c r="H75" s="135" t="s">
        <v>29</v>
      </c>
      <c r="I75" s="131"/>
      <c r="J75" s="131" t="s">
        <v>24</v>
      </c>
      <c r="K75" s="131" t="s">
        <v>25</v>
      </c>
      <c r="L75" s="136" t="s">
        <v>191</v>
      </c>
      <c r="M75" s="137">
        <v>1</v>
      </c>
      <c r="N75" s="138">
        <v>204450.3</v>
      </c>
      <c r="O75" s="139">
        <f t="shared" si="6"/>
        <v>204450.3</v>
      </c>
      <c r="P75" s="139">
        <f t="shared" si="7"/>
        <v>228984.33600000001</v>
      </c>
      <c r="Q75" s="140"/>
    </row>
    <row r="76" spans="1:17" s="108" customFormat="1" ht="27" x14ac:dyDescent="0.15">
      <c r="A76" s="89" t="s">
        <v>199</v>
      </c>
      <c r="B76" s="89">
        <v>5</v>
      </c>
      <c r="C76" s="142" t="s">
        <v>196</v>
      </c>
      <c r="D76" s="143" t="s">
        <v>197</v>
      </c>
      <c r="E76" s="143" t="s">
        <v>200</v>
      </c>
      <c r="F76" s="143" t="s">
        <v>34</v>
      </c>
      <c r="G76" s="89">
        <v>100</v>
      </c>
      <c r="H76" s="119" t="s">
        <v>23</v>
      </c>
      <c r="I76" s="89"/>
      <c r="J76" s="89" t="s">
        <v>205</v>
      </c>
      <c r="K76" s="89" t="s">
        <v>25</v>
      </c>
      <c r="L76" s="93" t="s">
        <v>191</v>
      </c>
      <c r="M76" s="104">
        <v>1</v>
      </c>
      <c r="N76" s="105">
        <v>1500405.5</v>
      </c>
      <c r="O76" s="144">
        <f t="shared" si="0"/>
        <v>1500405.5</v>
      </c>
      <c r="P76" s="144">
        <f t="shared" si="1"/>
        <v>1680454.1600000001</v>
      </c>
      <c r="Q76" s="107"/>
    </row>
    <row r="77" spans="1:17" s="108" customFormat="1" ht="27" x14ac:dyDescent="0.15">
      <c r="A77" s="89" t="s">
        <v>199</v>
      </c>
      <c r="B77" s="89">
        <v>6</v>
      </c>
      <c r="C77" s="142" t="s">
        <v>196</v>
      </c>
      <c r="D77" s="143" t="s">
        <v>197</v>
      </c>
      <c r="E77" s="143" t="s">
        <v>200</v>
      </c>
      <c r="F77" s="143" t="s">
        <v>34</v>
      </c>
      <c r="G77" s="83">
        <v>100</v>
      </c>
      <c r="H77" s="119" t="s">
        <v>27</v>
      </c>
      <c r="I77" s="89"/>
      <c r="J77" s="89" t="s">
        <v>206</v>
      </c>
      <c r="K77" s="89" t="s">
        <v>25</v>
      </c>
      <c r="L77" s="93" t="s">
        <v>191</v>
      </c>
      <c r="M77" s="104">
        <v>1</v>
      </c>
      <c r="N77" s="105">
        <v>125372400</v>
      </c>
      <c r="O77" s="144">
        <f t="shared" si="0"/>
        <v>125372400</v>
      </c>
      <c r="P77" s="144">
        <f t="shared" si="1"/>
        <v>140417088</v>
      </c>
      <c r="Q77" s="107"/>
    </row>
    <row r="78" spans="1:17" x14ac:dyDescent="0.15">
      <c r="A78" s="89"/>
      <c r="B78" s="89"/>
      <c r="C78" s="145"/>
      <c r="D78" s="146"/>
      <c r="E78" s="146"/>
      <c r="F78" s="146"/>
      <c r="G78" s="83"/>
      <c r="H78" s="92"/>
      <c r="I78" s="89"/>
      <c r="J78" s="89"/>
      <c r="K78" s="89"/>
      <c r="L78" s="93"/>
      <c r="M78" s="104"/>
      <c r="N78" s="105"/>
      <c r="O78" s="147">
        <f>SUM(O72:O77)</f>
        <v>128105008.09999999</v>
      </c>
      <c r="P78" s="147">
        <f>SUM(P72:P77)</f>
        <v>143477609.072</v>
      </c>
      <c r="Q78" s="88"/>
    </row>
  </sheetData>
  <mergeCells count="56">
    <mergeCell ref="G20:G21"/>
    <mergeCell ref="H20:H21"/>
    <mergeCell ref="I20:I21"/>
    <mergeCell ref="K20:K21"/>
    <mergeCell ref="L20:L21"/>
    <mergeCell ref="B71:C71"/>
    <mergeCell ref="A20:A21"/>
    <mergeCell ref="B20:B21"/>
    <mergeCell ref="C20:C21"/>
    <mergeCell ref="D20:D21"/>
    <mergeCell ref="E20:E21"/>
    <mergeCell ref="F20:F21"/>
    <mergeCell ref="F18:F19"/>
    <mergeCell ref="G18:G19"/>
    <mergeCell ref="H18:H19"/>
    <mergeCell ref="I18:I19"/>
    <mergeCell ref="K18:K19"/>
    <mergeCell ref="L18:L19"/>
    <mergeCell ref="G14:G15"/>
    <mergeCell ref="H14:H15"/>
    <mergeCell ref="I14:I15"/>
    <mergeCell ref="K14:K15"/>
    <mergeCell ref="L14:L15"/>
    <mergeCell ref="A18:A19"/>
    <mergeCell ref="B18:B19"/>
    <mergeCell ref="C18:C19"/>
    <mergeCell ref="D18:D19"/>
    <mergeCell ref="E18:E19"/>
    <mergeCell ref="A14:A15"/>
    <mergeCell ref="B14:B15"/>
    <mergeCell ref="C14:C15"/>
    <mergeCell ref="D14:D15"/>
    <mergeCell ref="E14:E15"/>
    <mergeCell ref="F14:F15"/>
    <mergeCell ref="F12:F13"/>
    <mergeCell ref="G12:G13"/>
    <mergeCell ref="H12:H13"/>
    <mergeCell ref="I12:I13"/>
    <mergeCell ref="K12:K13"/>
    <mergeCell ref="L12:L13"/>
    <mergeCell ref="G10:G11"/>
    <mergeCell ref="H10:H11"/>
    <mergeCell ref="I10:I11"/>
    <mergeCell ref="K10:K11"/>
    <mergeCell ref="L10:L11"/>
    <mergeCell ref="A12:A13"/>
    <mergeCell ref="B12:B13"/>
    <mergeCell ref="C12:C13"/>
    <mergeCell ref="D12:D13"/>
    <mergeCell ref="E12:E13"/>
    <mergeCell ref="B4:C4"/>
    <mergeCell ref="A10:A11"/>
    <mergeCell ref="B10:B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31.12.24</vt:lpstr>
      <vt:lpstr>31.01.25</vt:lpstr>
      <vt:lpstr>20.02.25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daliyeva_t</dc:creator>
  <cp:lastModifiedBy>daliyeva_t</cp:lastModifiedBy>
  <dcterms:created xsi:type="dcterms:W3CDTF">2025-02-06T04:00:54Z</dcterms:created>
  <dcterms:modified xsi:type="dcterms:W3CDTF">2025-02-20T05:38:47Z</dcterms:modified>
</cp:coreProperties>
</file>